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0" windowWidth="20730" windowHeight="10140" activeTab="3"/>
  </bookViews>
  <sheets>
    <sheet name="Financial Creditor" sheetId="10" r:id="rId1"/>
    <sheet name="Form CA - Final" sheetId="19" r:id="rId2"/>
    <sheet name="FORM B" sheetId="3" r:id="rId3"/>
    <sheet name="FORM D" sheetId="2" r:id="rId4"/>
  </sheets>
  <definedNames>
    <definedName name="_xlnm._FilterDatabase" localSheetId="1" hidden="1">'Form CA - Final'!$A$8:$I$165</definedName>
    <definedName name="_xlnm.Print_Area" localSheetId="0">'Financial Creditor'!$B$2:$L$22</definedName>
    <definedName name="_xlnm.Print_Area" localSheetId="2">'FORM B'!$B$1:$M$35</definedName>
    <definedName name="_xlnm.Print_Area" localSheetId="1">'Form CA - Final'!$A$2:$I$211</definedName>
    <definedName name="_xlnm.Print_Area" localSheetId="3">'FORM D'!$A$2:$L$40</definedName>
  </definedNames>
  <calcPr calcId="125725"/>
</workbook>
</file>

<file path=xl/calcChain.xml><?xml version="1.0" encoding="utf-8"?>
<calcChain xmlns="http://schemas.openxmlformats.org/spreadsheetml/2006/main">
  <c r="E211" i="19"/>
  <c r="F211"/>
  <c r="G211"/>
  <c r="H211"/>
  <c r="I211"/>
  <c r="F200"/>
  <c r="E200"/>
  <c r="D200"/>
  <c r="F35" i="3"/>
  <c r="G35"/>
  <c r="L35"/>
  <c r="M35"/>
  <c r="E35"/>
  <c r="I27"/>
  <c r="J27"/>
  <c r="K27"/>
  <c r="L27"/>
  <c r="M27"/>
  <c r="E40" i="2"/>
  <c r="J40"/>
  <c r="I188" i="19"/>
  <c r="I200" s="1"/>
  <c r="G200"/>
  <c r="H200"/>
  <c r="G16" i="10" l="1"/>
  <c r="I33" i="3"/>
  <c r="I32"/>
  <c r="J33"/>
  <c r="J32"/>
  <c r="L15" i="2"/>
  <c r="L14"/>
  <c r="H33" i="3"/>
  <c r="I33" i="2"/>
  <c r="J35" i="3" l="1"/>
  <c r="I35"/>
  <c r="L27" i="2"/>
  <c r="L33"/>
  <c r="L29"/>
  <c r="H39"/>
  <c r="I35"/>
  <c r="I18"/>
  <c r="I13" l="1"/>
  <c r="I37"/>
  <c r="I24"/>
  <c r="I30"/>
  <c r="I12" l="1"/>
  <c r="G31"/>
  <c r="D31"/>
  <c r="G26"/>
  <c r="D26"/>
  <c r="D22"/>
  <c r="I22" s="1"/>
  <c r="D17"/>
  <c r="D16"/>
  <c r="D8"/>
  <c r="H13" i="10"/>
  <c r="I13" s="1"/>
  <c r="I14" s="1"/>
  <c r="G14"/>
  <c r="F14"/>
  <c r="I8" i="2" l="1"/>
  <c r="J13" i="10"/>
  <c r="D25" i="2" l="1"/>
  <c r="I25" s="1"/>
  <c r="I26"/>
  <c r="I16"/>
  <c r="H31" l="1"/>
  <c r="H26"/>
  <c r="L26" s="1"/>
  <c r="H24"/>
  <c r="L24" s="1"/>
  <c r="H25"/>
  <c r="L25" s="1"/>
  <c r="H27"/>
  <c r="K27" s="1"/>
  <c r="H30"/>
  <c r="L30" s="1"/>
  <c r="H32"/>
  <c r="H33"/>
  <c r="K33" s="1"/>
  <c r="H34"/>
  <c r="L34" s="1"/>
  <c r="H35"/>
  <c r="L35" s="1"/>
  <c r="H36"/>
  <c r="K36" s="1"/>
  <c r="H37"/>
  <c r="L37" s="1"/>
  <c r="H38"/>
  <c r="K38" s="1"/>
  <c r="H23"/>
  <c r="K23" s="1"/>
  <c r="H22"/>
  <c r="L22" s="1"/>
  <c r="H21"/>
  <c r="L21" s="1"/>
  <c r="G20"/>
  <c r="H19"/>
  <c r="K19" s="1"/>
  <c r="I17"/>
  <c r="G15"/>
  <c r="D15"/>
  <c r="D14"/>
  <c r="H14" s="1"/>
  <c r="K14" s="1"/>
  <c r="H13"/>
  <c r="L13" s="1"/>
  <c r="H12"/>
  <c r="L12" s="1"/>
  <c r="G11"/>
  <c r="D11"/>
  <c r="H10"/>
  <c r="K10" s="1"/>
  <c r="D9"/>
  <c r="G29"/>
  <c r="H29" s="1"/>
  <c r="K29" s="1"/>
  <c r="D28"/>
  <c r="F28"/>
  <c r="F40" s="1"/>
  <c r="I28"/>
  <c r="G40" l="1"/>
  <c r="D40"/>
  <c r="H11"/>
  <c r="K11" s="1"/>
  <c r="H20"/>
  <c r="I20"/>
  <c r="H9"/>
  <c r="K9" s="1"/>
  <c r="H28"/>
  <c r="L28" s="1"/>
  <c r="I31"/>
  <c r="L31" s="1"/>
  <c r="H15"/>
  <c r="H16"/>
  <c r="L16" s="1"/>
  <c r="H17"/>
  <c r="L17" s="1"/>
  <c r="I40" l="1"/>
  <c r="K15"/>
  <c r="K40" s="1"/>
  <c r="L20"/>
  <c r="D211" i="19" l="1"/>
  <c r="I19" i="10" l="1"/>
  <c r="I16" l="1"/>
  <c r="I23" l="1"/>
  <c r="K13" l="1"/>
  <c r="K12"/>
  <c r="K11"/>
  <c r="K10"/>
  <c r="J12" l="1"/>
  <c r="H19" l="1"/>
  <c r="F17" l="1"/>
  <c r="H11"/>
  <c r="F20" l="1"/>
  <c r="F22"/>
  <c r="H14"/>
  <c r="J11"/>
  <c r="J14" s="1"/>
  <c r="I17"/>
  <c r="I20" l="1"/>
  <c r="I22"/>
  <c r="K16"/>
  <c r="K17" s="1"/>
  <c r="K20" l="1"/>
  <c r="F12" i="3"/>
  <c r="F27" s="1"/>
  <c r="E12"/>
  <c r="E27" s="1"/>
  <c r="H12" l="1"/>
  <c r="H8" i="2"/>
  <c r="L8" l="1"/>
  <c r="H11" i="3"/>
  <c r="H18" i="2" l="1"/>
  <c r="H40" s="1"/>
  <c r="H25" i="3"/>
  <c r="H24"/>
  <c r="H26"/>
  <c r="H23"/>
  <c r="H22"/>
  <c r="H21"/>
  <c r="H34"/>
  <c r="K34" s="1"/>
  <c r="K35" s="1"/>
  <c r="H20"/>
  <c r="G19"/>
  <c r="G27" s="1"/>
  <c r="H18"/>
  <c r="H17"/>
  <c r="H16"/>
  <c r="H15"/>
  <c r="H14"/>
  <c r="H13"/>
  <c r="H10"/>
  <c r="H9"/>
  <c r="H8"/>
  <c r="L18" i="2" l="1"/>
  <c r="L40" s="1"/>
  <c r="H19" i="3"/>
  <c r="H27" s="1"/>
  <c r="H16" i="10" l="1"/>
  <c r="G17" l="1"/>
  <c r="G20" l="1"/>
  <c r="G22"/>
  <c r="H17"/>
  <c r="J17"/>
  <c r="J22" s="1"/>
  <c r="H23" l="1"/>
  <c r="H22"/>
  <c r="H20"/>
  <c r="J20"/>
  <c r="H32" i="3" l="1"/>
  <c r="H35" s="1"/>
</calcChain>
</file>

<file path=xl/sharedStrings.xml><?xml version="1.0" encoding="utf-8"?>
<sst xmlns="http://schemas.openxmlformats.org/spreadsheetml/2006/main" count="729" uniqueCount="577">
  <si>
    <t>Sr. no</t>
  </si>
  <si>
    <t>NAME</t>
  </si>
  <si>
    <t>ADDRESS</t>
  </si>
  <si>
    <t>PRINCIPAL CLAIM</t>
  </si>
  <si>
    <t>TOTAL CLAIM</t>
  </si>
  <si>
    <t>Interest</t>
  </si>
  <si>
    <t>Vineet Gehani &amp; Vani Gehani</t>
  </si>
  <si>
    <t>C-403</t>
  </si>
  <si>
    <t>F-603</t>
  </si>
  <si>
    <t>Dipika Vasdev</t>
  </si>
  <si>
    <t>No</t>
  </si>
  <si>
    <t>B-602</t>
  </si>
  <si>
    <t xml:space="preserve">Mr. Ajay Kumar Agarwal </t>
  </si>
  <si>
    <t>Not Calculated</t>
  </si>
  <si>
    <t>E-1503</t>
  </si>
  <si>
    <t xml:space="preserve">M/S. Aaa landmark pvt ltd </t>
  </si>
  <si>
    <t>-</t>
  </si>
  <si>
    <t>D-1603</t>
  </si>
  <si>
    <t>Arun Anand</t>
  </si>
  <si>
    <t>E-1501</t>
  </si>
  <si>
    <t>E-1601</t>
  </si>
  <si>
    <t>Sajjan Kumar Agarwal</t>
  </si>
  <si>
    <t>C-1102</t>
  </si>
  <si>
    <t>Sangeeta Arora</t>
  </si>
  <si>
    <t>A-202</t>
  </si>
  <si>
    <t>F-702</t>
  </si>
  <si>
    <t>A-801</t>
  </si>
  <si>
    <t>Sandeep Agarwal</t>
  </si>
  <si>
    <t>A-1001</t>
  </si>
  <si>
    <t>B-503</t>
  </si>
  <si>
    <t>Rakesh Sarin &amp; Bala Sarin</t>
  </si>
  <si>
    <t>A-1202</t>
  </si>
  <si>
    <t>Ratna Sharma &amp; Sudhir Kumar Sharma</t>
  </si>
  <si>
    <t>A-1201</t>
  </si>
  <si>
    <t>Rajarajan Viswanathan</t>
  </si>
  <si>
    <t>E-802</t>
  </si>
  <si>
    <t>Rajesh Kumar Gupta</t>
  </si>
  <si>
    <t>B-201</t>
  </si>
  <si>
    <t>B-1601</t>
  </si>
  <si>
    <t>Rajeev Mahajan &amp; Rohit Savara</t>
  </si>
  <si>
    <t>G-1502</t>
  </si>
  <si>
    <t>C-102</t>
  </si>
  <si>
    <t>A-1501</t>
  </si>
  <si>
    <t>Rekha Yadav</t>
  </si>
  <si>
    <t>C-003</t>
  </si>
  <si>
    <t>C-401</t>
  </si>
  <si>
    <t>A-802</t>
  </si>
  <si>
    <t>B-703</t>
  </si>
  <si>
    <t>Prem Kumar Goyal</t>
  </si>
  <si>
    <t>A-1103</t>
  </si>
  <si>
    <t>Prasoon Chauhan</t>
  </si>
  <si>
    <t>D-602</t>
  </si>
  <si>
    <t>Nirbhai Singh &amp; Jarnail Singh</t>
  </si>
  <si>
    <t>F-102</t>
  </si>
  <si>
    <t>Naveen Chitkara</t>
  </si>
  <si>
    <t>Nitin Gulati &amp; Aarti Gulati</t>
  </si>
  <si>
    <t>A-101</t>
  </si>
  <si>
    <t>Navnitya Parkash Goyal</t>
  </si>
  <si>
    <t>E-1403</t>
  </si>
  <si>
    <t>E-1003</t>
  </si>
  <si>
    <t>Vijay Kumar Tanwar</t>
  </si>
  <si>
    <t>A-502</t>
  </si>
  <si>
    <t>A-1101</t>
  </si>
  <si>
    <t>Vikas Sharma &amp; Divya Sharma</t>
  </si>
  <si>
    <t>B-1602</t>
  </si>
  <si>
    <t>Tripta Agarwal &amp; Arvind Kumar Agarwal</t>
  </si>
  <si>
    <t>E-1002</t>
  </si>
  <si>
    <t>Tarun Chawla &amp; Khushi Vats</t>
  </si>
  <si>
    <t>B-401</t>
  </si>
  <si>
    <t>B-1201</t>
  </si>
  <si>
    <t>B-1102</t>
  </si>
  <si>
    <t>Himanshu Shekhar</t>
  </si>
  <si>
    <t>D-701</t>
  </si>
  <si>
    <t>Mahesh Dutt Kala</t>
  </si>
  <si>
    <t>A-501</t>
  </si>
  <si>
    <t>Nini Nanda</t>
  </si>
  <si>
    <t>F-1402</t>
  </si>
  <si>
    <t>A-003</t>
  </si>
  <si>
    <t>Amit Kumar</t>
  </si>
  <si>
    <t>A-301</t>
  </si>
  <si>
    <t>Ravinder Aggarwal</t>
  </si>
  <si>
    <t>B-1203</t>
  </si>
  <si>
    <t>Aqueel Ahmad</t>
  </si>
  <si>
    <t>D-1402</t>
  </si>
  <si>
    <t>Deepali Chandhoke</t>
  </si>
  <si>
    <t>Gaurav Bakshi</t>
  </si>
  <si>
    <t>B-103</t>
  </si>
  <si>
    <t>Sudhir Sharma</t>
  </si>
  <si>
    <t>Sonal Anand</t>
  </si>
  <si>
    <t>E-002</t>
  </si>
  <si>
    <t>74,96,694.00</t>
  </si>
  <si>
    <t>C-803</t>
  </si>
  <si>
    <t>Jag Pal Singh</t>
  </si>
  <si>
    <t>Divya Jindal</t>
  </si>
  <si>
    <t>Akhilesh Kumar Gupta and Ruchi Gupta</t>
  </si>
  <si>
    <t>Amit Krishan Luthra &amp; Praketa Luthra</t>
  </si>
  <si>
    <t>Adarsh Kumar</t>
  </si>
  <si>
    <t xml:space="preserve">Anuradha Kapoor </t>
  </si>
  <si>
    <t>C-1401</t>
  </si>
  <si>
    <t>Arvind Kochar</t>
  </si>
  <si>
    <t>C-1002</t>
  </si>
  <si>
    <t>Anurag Upadhyaya &amp; Bhavna Upadhyaya</t>
  </si>
  <si>
    <t>D-903</t>
  </si>
  <si>
    <t>Amandeep Sachdeva</t>
  </si>
  <si>
    <t>B-1402</t>
  </si>
  <si>
    <t>B-502</t>
  </si>
  <si>
    <t>Sunita Bakshi</t>
  </si>
  <si>
    <t>C-303</t>
  </si>
  <si>
    <t>A-1602</t>
  </si>
  <si>
    <t>A-303</t>
  </si>
  <si>
    <t>Shailja Sharma</t>
  </si>
  <si>
    <t>D-902</t>
  </si>
  <si>
    <t>A-701</t>
  </si>
  <si>
    <t>Shruti Sud</t>
  </si>
  <si>
    <t>F-403</t>
  </si>
  <si>
    <t>B-501</t>
  </si>
  <si>
    <t>Cristina Patnaik</t>
  </si>
  <si>
    <t>G-1002</t>
  </si>
  <si>
    <t>Maya Patnaik</t>
  </si>
  <si>
    <t>A-602</t>
  </si>
  <si>
    <t>Priyanka Jain</t>
  </si>
  <si>
    <t>D-1403</t>
  </si>
  <si>
    <t>G-103</t>
  </si>
  <si>
    <t>Ankit Goel and Deepali Goel</t>
  </si>
  <si>
    <t>A-1803</t>
  </si>
  <si>
    <t>Dinesh Upadhyay</t>
  </si>
  <si>
    <t>Aayush Mattoo</t>
  </si>
  <si>
    <t>Neeru Bansal</t>
  </si>
  <si>
    <t>Sumit Ginglani</t>
  </si>
  <si>
    <t>A-1403</t>
  </si>
  <si>
    <t>F-703</t>
  </si>
  <si>
    <t>Veni Rastogi Gupta</t>
  </si>
  <si>
    <t>E-1102</t>
  </si>
  <si>
    <t>B-1001</t>
  </si>
  <si>
    <t>Amit Gupta &amp; Daksh Goyal</t>
  </si>
  <si>
    <t>C-202</t>
  </si>
  <si>
    <t>Kalpana</t>
  </si>
  <si>
    <t>A-1203</t>
  </si>
  <si>
    <t>Golden Realtors Private Limited</t>
  </si>
  <si>
    <t>Namita Mahajan</t>
  </si>
  <si>
    <t>Sachin Chhabra</t>
  </si>
  <si>
    <t>Anil Kumar Grover and Indu Grover</t>
  </si>
  <si>
    <t>Kamayani Kanwar</t>
  </si>
  <si>
    <t>Vinita &amp; Dinesh Bhutani</t>
  </si>
  <si>
    <t>C-902</t>
  </si>
  <si>
    <t>INTEREST CLAIM</t>
  </si>
  <si>
    <t>Mohit Agarwal</t>
  </si>
  <si>
    <t>MAAS</t>
  </si>
  <si>
    <t>D-229, Basement Sarvodya Enclave, New Delhi-110017</t>
  </si>
  <si>
    <t>Luthra &amp; Luthra Law Offices</t>
  </si>
  <si>
    <t>Law offices 103, Ashoka Estate, Barakhamba Road, ND</t>
  </si>
  <si>
    <t>Luthra &amp; Luthra Law Chartered Accountants (Firm)</t>
  </si>
  <si>
    <t>A-16/9, Vasant Vihar, New Delhi</t>
  </si>
  <si>
    <t>Elite Industrial security services</t>
  </si>
  <si>
    <t>I-18, Lajpat Nagar -3, New Delhi</t>
  </si>
  <si>
    <t>Balram Corporate Services Pvt Ltd</t>
  </si>
  <si>
    <t>No. 20 Kaveri Layout, Balram Central, Harlur Road, Kundlu Village, Bangalore</t>
  </si>
  <si>
    <t>Brijesh Sahni</t>
  </si>
  <si>
    <t>H.No. 597, Sector 22, NIT Faridabad, Haryana</t>
  </si>
  <si>
    <t>Azad Bhatia</t>
  </si>
  <si>
    <t>Fortune City, Chandigarh Road NH-95, Jandiali, Ludhiana, Punjab</t>
  </si>
  <si>
    <t>Tirath Ram Ahuja Pvt. Ltd.</t>
  </si>
  <si>
    <t>11, Friends Colony, West, New Delhi</t>
  </si>
  <si>
    <t>S.N Dhawan &amp; Co. LLP</t>
  </si>
  <si>
    <t>410, Ansal Bhawan, 16 K.G Marg, New Delhi</t>
  </si>
  <si>
    <t>RDC Concrete (India) Private Limited</t>
  </si>
  <si>
    <t>7th Floor, Thane One Corporate IT Park, DIL Complex, Ghodbunder Road, Thane (West), 400610</t>
  </si>
  <si>
    <t>Pradeep Singh</t>
  </si>
  <si>
    <t>No. TF-07, Third Floor, City Point, 13, Infantry Road, Bengaluru, Karnataka-560001</t>
  </si>
  <si>
    <t>Power2sme Private Limited</t>
  </si>
  <si>
    <t>Plot No. 88, Udyog Vihar, Phase -4, Gurugram, Haryana- 122015</t>
  </si>
  <si>
    <t>M/s I R Realtech Pvt. Ltd</t>
  </si>
  <si>
    <t>Office No. 403, 4th Floor Star Infinity Tower Plot No. 14, Sector 114, Seemant Vihar, Kaushambi, Ghaziabad</t>
  </si>
  <si>
    <t>Asst. Commisioner of Income Tax Central Circle - 15, Delhi</t>
  </si>
  <si>
    <t>Room No. 245, 2nd Floor, E-2, ARA Centre, Jhandewalan, New Delhi</t>
  </si>
  <si>
    <t>Alamak Capital</t>
  </si>
  <si>
    <t>C-56, Basement, Soami Nagar, New Delhi-110017</t>
  </si>
  <si>
    <t>Messrs OCS Group (India) Pvt. Ltd.</t>
  </si>
  <si>
    <t>501, Thane One, Ghodbunder Road, Majiwada, Thane West</t>
  </si>
  <si>
    <t>Prism Johnson Limited</t>
  </si>
  <si>
    <t>GI Power Corporation Limited</t>
  </si>
  <si>
    <t>64/B, Mittal Tower, Nariman Point, Mumbai, Maharashtra</t>
  </si>
  <si>
    <t>Interest not Claimed</t>
  </si>
  <si>
    <t>Name of Worker/Employee</t>
  </si>
  <si>
    <t>Address and Contact No.</t>
  </si>
  <si>
    <t>Gratuity</t>
  </si>
  <si>
    <t>Interest Claimed (Rs.)</t>
  </si>
  <si>
    <t>Total Amount Claimed (Rs.)</t>
  </si>
  <si>
    <t xml:space="preserve">Hari kishan Sharma </t>
  </si>
  <si>
    <t>Gowri Sankari J</t>
  </si>
  <si>
    <t>SAMRUDHI,472A, 5th main, 14th Cross,byrasandra road, GM Palya, New Thippasandra Post, Bengaluru,560075</t>
  </si>
  <si>
    <t>Gangadhar V</t>
  </si>
  <si>
    <t>27 C Cross pipe line Basappa Garden Malleswaram Bangalore-03</t>
  </si>
  <si>
    <t>D Joyce Helen Rani</t>
  </si>
  <si>
    <t>171, 4th cross, RR Layout. Doorvani Nagar, Vijanapura, Bangalore - 560016</t>
  </si>
  <si>
    <t>B.C. Yogananda</t>
  </si>
  <si>
    <t>554, 7TH Main V Cross, Vijaynagar, Bangalore - 560040</t>
  </si>
  <si>
    <t>Anis Ahmed N K</t>
  </si>
  <si>
    <t>Amandeep Singh</t>
  </si>
  <si>
    <t>HIG - 808, Phase - 2, Mohali, Punjab</t>
  </si>
  <si>
    <t>Ankur Garg</t>
  </si>
  <si>
    <t>A 1203, the Hyde Park, Sector 78, Noida, UP - 201301</t>
  </si>
  <si>
    <t>Rajesh Kumar</t>
  </si>
  <si>
    <t>D-62, Nawada Housing Complex, Kakrola Moad, New Delhi - 110059</t>
  </si>
  <si>
    <t>Rajiv Sharma</t>
  </si>
  <si>
    <t>Prisikila L</t>
  </si>
  <si>
    <t>Puttar Ravi</t>
  </si>
  <si>
    <t>No. 2217, Ground Floor, 12th main "A" Block - Subramanya Nagar, Bangalore - 560010</t>
  </si>
  <si>
    <t>Mohit Aggarwal</t>
  </si>
  <si>
    <t>Flat No. F - 2, Plot No. - 89, Sector - 6, Vaishali, Ghaziabad - 201012</t>
  </si>
  <si>
    <t>Manoj Kumar</t>
  </si>
  <si>
    <t>Road No. 7, Behind Central School, Siddharth Nagar, Partapur Chaudhary, Bariely, UP - 243122</t>
  </si>
  <si>
    <t>Mahendra B</t>
  </si>
  <si>
    <t>71, 1st cross, Bayyanna layout, Bhattarahalli Virgonagar (PO), Bangalore - 560049</t>
  </si>
  <si>
    <t>Kumaran A</t>
  </si>
  <si>
    <t>#145, Siddartha Nagar, Dr. TCM, Royab Road, Bangalore - 560053</t>
  </si>
  <si>
    <t>Jatin Khanna</t>
  </si>
  <si>
    <t>Plot No. 52, Flat No. 106, Supertech 4, sector 5, Rajinder Nagar, Sahibabad, Ghaziabad, UP</t>
  </si>
  <si>
    <t>Jitendra Pandey</t>
  </si>
  <si>
    <t>FF - 22, Siddha Vinayk Appartment, Abhay Khand - 3, Indrapuram, Ghaziabad - 201014</t>
  </si>
  <si>
    <t>Vineet Nanda</t>
  </si>
  <si>
    <t>B - 435, 1st floor, New friends colony, New Delhi - 110065</t>
  </si>
  <si>
    <t>Vivek Gupta</t>
  </si>
  <si>
    <t>1211, Tower - 11, Purwanchal Royal Park, Sector - 137, Noida, UP - 201304</t>
  </si>
  <si>
    <t>Sunil Kumar Menon</t>
  </si>
  <si>
    <t>77, defensce colony, 2nd main, 1st cross, Indira Nagar, Bangaore - 560038, Karnataka</t>
  </si>
  <si>
    <t>Sonal Tambi w/o Vijay Rawat</t>
  </si>
  <si>
    <t>H.No. 338, Housing Board Colony, Saraswati Vihar, Gurgaon</t>
  </si>
  <si>
    <t>Sudhir Sud</t>
  </si>
  <si>
    <t>L - 5, Green park main, New Delhi - 110016</t>
  </si>
  <si>
    <t>Saral Prasanna Kumar</t>
  </si>
  <si>
    <t>16, 2nd cross, ITC colony, Cox town, Jeevanahalli, Bangalore</t>
  </si>
  <si>
    <t>Rajesh Bahadur Chopra</t>
  </si>
  <si>
    <t>H.No. 1460, Sector 28, Faridabad - 121008</t>
  </si>
  <si>
    <t>Ramanjot Singh</t>
  </si>
  <si>
    <t>N-20, Mohan Garden, Gurudwara Road, Uttam Nagar, New Delhi - 110059</t>
  </si>
  <si>
    <t>Vineet Kumar</t>
  </si>
  <si>
    <t>H.No. G-58, Gali No. 3, 40 ET road, Molarband Extension, Badrapur border, New delhi - 110044</t>
  </si>
  <si>
    <t>Ajay Pal Chauhan</t>
  </si>
  <si>
    <t>H.No. 1302, Gali No. 4, New Baswlva Colony, Old Faridabad - 121002</t>
  </si>
  <si>
    <t>Saurabh Lamba</t>
  </si>
  <si>
    <t>H.No. 1696/1, Gaushala Road, Ward No. 10, Ropar, Punjab - 140001</t>
  </si>
  <si>
    <t>Sudhanshu Singh</t>
  </si>
  <si>
    <t>S.NO</t>
  </si>
  <si>
    <t>Yes</t>
  </si>
  <si>
    <t>A-102</t>
  </si>
  <si>
    <t>Amit Gupta and Rachita Gupta</t>
  </si>
  <si>
    <t>Anant Pokhrana and Rampal Rathi</t>
  </si>
  <si>
    <t>B-1101</t>
  </si>
  <si>
    <t>Amit Verma( Sunita Dagar- Payments also made by her</t>
  </si>
  <si>
    <t>Amit Yadav and Dr Munesh Yadav</t>
  </si>
  <si>
    <t>Amit Sodhi</t>
  </si>
  <si>
    <t>Manjeet Kaur</t>
  </si>
  <si>
    <t>Kanupriya Arora</t>
  </si>
  <si>
    <t>Jossy John</t>
  </si>
  <si>
    <t>Mridul Goel</t>
  </si>
  <si>
    <t>Mridul Goel HUF</t>
  </si>
  <si>
    <t>Nand Kumar Singh</t>
  </si>
  <si>
    <t>Laxman Aggarwal</t>
  </si>
  <si>
    <t>Rimple Dhiraaj</t>
  </si>
  <si>
    <t>Asha Garg</t>
  </si>
  <si>
    <t>E-302</t>
  </si>
  <si>
    <t>Harinder Singh</t>
  </si>
  <si>
    <t>B-1003</t>
  </si>
  <si>
    <t>Waryam Singh</t>
  </si>
  <si>
    <t>R.S Manti / Santokh Mantri</t>
  </si>
  <si>
    <t>Total Verified</t>
  </si>
  <si>
    <t>Surinder Kaur &amp; Devinder Pal Singh</t>
  </si>
  <si>
    <t>B-002</t>
  </si>
  <si>
    <t>Sashwat Sharma</t>
  </si>
  <si>
    <t>B-402</t>
  </si>
  <si>
    <t>C-503</t>
  </si>
  <si>
    <t>A-203</t>
  </si>
  <si>
    <t>F-1503</t>
  </si>
  <si>
    <t>A-1002</t>
  </si>
  <si>
    <t>A-401</t>
  </si>
  <si>
    <t>B-1401</t>
  </si>
  <si>
    <t>E-1402</t>
  </si>
  <si>
    <t>F-1702</t>
  </si>
  <si>
    <t>F-1802</t>
  </si>
  <si>
    <t>A-503</t>
  </si>
  <si>
    <t>B-1502</t>
  </si>
  <si>
    <t>D-702</t>
  </si>
  <si>
    <t>E-902</t>
  </si>
  <si>
    <t>C-101</t>
  </si>
  <si>
    <t>B-702</t>
  </si>
  <si>
    <t>B-1703</t>
  </si>
  <si>
    <t>B-1403</t>
  </si>
  <si>
    <t>B-102</t>
  </si>
  <si>
    <t>D-102</t>
  </si>
  <si>
    <t>B-1603</t>
  </si>
  <si>
    <t>D-303</t>
  </si>
  <si>
    <t>A-002</t>
  </si>
  <si>
    <t>D-1802</t>
  </si>
  <si>
    <t>B-403</t>
  </si>
  <si>
    <t>B-302</t>
  </si>
  <si>
    <t>C-601</t>
  </si>
  <si>
    <t>D-403</t>
  </si>
  <si>
    <t>Sachin Virmani</t>
  </si>
  <si>
    <t>A-903</t>
  </si>
  <si>
    <t>Prerna Garg &amp; R.C Garg</t>
  </si>
  <si>
    <t>D-703</t>
  </si>
  <si>
    <t>Ashok Kumar Ponniah</t>
  </si>
  <si>
    <t>C-1202</t>
  </si>
  <si>
    <t>Kapil N Vaid</t>
  </si>
  <si>
    <t>A-1102</t>
  </si>
  <si>
    <t>A-402</t>
  </si>
  <si>
    <t>C-301</t>
  </si>
  <si>
    <t>E-202</t>
  </si>
  <si>
    <t>Seema Chaturvedi</t>
  </si>
  <si>
    <t>A-201</t>
  </si>
  <si>
    <t>Mina Chauhan / Push Lata Chauhan</t>
  </si>
  <si>
    <t>C-801</t>
  </si>
  <si>
    <t>Vinod Kumar Bapna</t>
  </si>
  <si>
    <t>A-803</t>
  </si>
  <si>
    <t>Rajan Rakheja</t>
  </si>
  <si>
    <t>E-1602</t>
  </si>
  <si>
    <t>Bijender Malik</t>
  </si>
  <si>
    <t>B-303</t>
  </si>
  <si>
    <t>Surender Kumar &amp; Savita Devi</t>
  </si>
  <si>
    <t>C-002</t>
  </si>
  <si>
    <t>F-1602</t>
  </si>
  <si>
    <t>Kuljit Singh Sethi</t>
  </si>
  <si>
    <t>G-803, G-1003</t>
  </si>
  <si>
    <t>Other</t>
  </si>
  <si>
    <t>Other claim</t>
  </si>
  <si>
    <t>C-1601</t>
  </si>
  <si>
    <t>Claim verified</t>
  </si>
  <si>
    <t>Under verification</t>
  </si>
  <si>
    <t>S.No.</t>
  </si>
  <si>
    <t>Particulars</t>
  </si>
  <si>
    <t>TOTAL</t>
  </si>
  <si>
    <t>S. No.</t>
  </si>
  <si>
    <t>Name of Financial Creditor</t>
  </si>
  <si>
    <t>Address of Financial Creditor</t>
  </si>
  <si>
    <t>Whether Related Party, if yes, Nature of Relation</t>
  </si>
  <si>
    <t>Claim Principal</t>
  </si>
  <si>
    <t>Interest Claim</t>
  </si>
  <si>
    <t>Total Amount Claimed</t>
  </si>
  <si>
    <t>Voting Share</t>
  </si>
  <si>
    <t>Security Interest if any</t>
  </si>
  <si>
    <t>Secured Financial Creditors</t>
  </si>
  <si>
    <t xml:space="preserve">Yes Bank </t>
  </si>
  <si>
    <t>48, Nyaya Marg, Chanakya Puri, New Delhi-110021</t>
  </si>
  <si>
    <t>Phoenix ARC Private Limited</t>
  </si>
  <si>
    <t>5th Floor, Dani Corporate Park, 158, CST Road, Kalina, Santacruz (E), Mumbai-400098</t>
  </si>
  <si>
    <t>HDFC LIMITED</t>
  </si>
  <si>
    <t>The Capital Court, Ol of Palme Marg, Outer Ring Road, Munirka, Delhi-110067</t>
  </si>
  <si>
    <t>Unsecured Financial Creditors</t>
  </si>
  <si>
    <t xml:space="preserve">Abhay Kumar
(Authorized Representative for the class of Home Buyers)
</t>
  </si>
  <si>
    <t>Home Buyers being related party (without voting rights)</t>
  </si>
  <si>
    <t>FINANCIAL CREDITOR</t>
  </si>
  <si>
    <t>Name of Home Buyer</t>
  </si>
  <si>
    <t xml:space="preserve">Project Details  </t>
  </si>
  <si>
    <t>Ashish Bhatia &amp; Manila Bhatia</t>
  </si>
  <si>
    <t>C-1203</t>
  </si>
  <si>
    <t xml:space="preserve"> D-1202</t>
  </si>
  <si>
    <t>Balvinder Kaur &amp; Kuldip Singh Virdi</t>
  </si>
  <si>
    <t>Bapi Datta / Anamika Datta</t>
  </si>
  <si>
    <t>Chandra Pratap Singh / Manoj Kumar / Vishal Verma</t>
  </si>
  <si>
    <t>Chetan Agarwal</t>
  </si>
  <si>
    <t>G-1401 E-1701</t>
  </si>
  <si>
    <t>Devinder Kumar &amp; Usha Gupta</t>
  </si>
  <si>
    <t>Dinesh Kumar Jindal</t>
  </si>
  <si>
    <t>G. Thiagarajan &amp; T. Shanthi</t>
  </si>
  <si>
    <t>Gopal Krishna &amp; Asha Rani</t>
  </si>
  <si>
    <t>Gagan Agrawal &amp; Ruchi Agarwal</t>
  </si>
  <si>
    <t>Harpreet Singh Sethi &amp; Narinder Singh Sethi</t>
  </si>
  <si>
    <t>Ishwar Anand Yadav &amp; Suman Yadav</t>
  </si>
  <si>
    <t>A-601</t>
  </si>
  <si>
    <t>Jogesh Sahni &amp; Monica Sahni</t>
  </si>
  <si>
    <t>Kishan Kumar  Gupta &amp; Mithlesh Gupta</t>
  </si>
  <si>
    <t>Manab Dutta &amp; Jayati Dutta</t>
  </si>
  <si>
    <t>Manvdeep Singh</t>
  </si>
  <si>
    <t>Madhu Mishra &amp; Chandra Shekhar Mishra &amp; Jay Prakash Mishra</t>
  </si>
  <si>
    <t>Manoj Kumar &amp; Manvi Kumar</t>
  </si>
  <si>
    <t>Narinder Sharawat</t>
  </si>
  <si>
    <t>Naresh Kumar Talwar &amp; Ritu Talwar</t>
  </si>
  <si>
    <t>F-1403</t>
  </si>
  <si>
    <t>A-103</t>
  </si>
  <si>
    <t>Rajesh Choudhary &amp; Ram Singh Choudhary</t>
  </si>
  <si>
    <t>Ravi Kothari &amp; Sohan Lal Kothari</t>
  </si>
  <si>
    <t>Rajeev Aggarwal &amp; Amita Aggrawal</t>
  </si>
  <si>
    <t>Rakesh Kumar Mehta</t>
  </si>
  <si>
    <t>Rahul Arora &amp; Saroj Arora</t>
  </si>
  <si>
    <t>Ritu Kapoor, Munish Mehta &amp; Saurabh Arora</t>
  </si>
  <si>
    <t>C-302</t>
  </si>
  <si>
    <t xml:space="preserve">Rakesh Gangadhar &amp; Kusam Bala, </t>
  </si>
  <si>
    <t>S Shankar</t>
  </si>
  <si>
    <t>Sunil Kumar Bhat &amp; Anita Bhat</t>
  </si>
  <si>
    <t>Sunil Arora</t>
  </si>
  <si>
    <t>F-1701 &amp; G-1601</t>
  </si>
  <si>
    <t xml:space="preserve">Sunil Trehun &amp; V.K Trehun, </t>
  </si>
  <si>
    <t>Shishir Agarwal &amp; Ankita Agarwal</t>
  </si>
  <si>
    <t>Shalini Bawa Anand &amp; Vishal Anand</t>
  </si>
  <si>
    <t>B-203</t>
  </si>
  <si>
    <t>Veena Gupta</t>
  </si>
  <si>
    <t>Kailash Kumari &amp; Tulsi Dass Saluja</t>
  </si>
  <si>
    <t>Arun Kharb &amp; Mrs. Sarita Sangwan</t>
  </si>
  <si>
    <t>G-602</t>
  </si>
  <si>
    <t>A-1502</t>
  </si>
  <si>
    <t>Manoj Rajpal &amp; Mrs. Nisha Rajpal</t>
  </si>
  <si>
    <t>Sangeeta Arya</t>
  </si>
  <si>
    <t>Ms. Poonam Munjal &amp; Prem Munjal</t>
  </si>
  <si>
    <t>C-1703</t>
  </si>
  <si>
    <t>Mr. Aditya Mehta</t>
  </si>
  <si>
    <t>C-103</t>
  </si>
  <si>
    <t>Mr. Sandeep Maurya</t>
  </si>
  <si>
    <t>Mr. Sanjay Kumar Sehgal</t>
  </si>
  <si>
    <t>Mrs. Anita Yadav</t>
  </si>
  <si>
    <t>Mrs. Bina Ramani Kewal</t>
  </si>
  <si>
    <t>F-1201</t>
  </si>
  <si>
    <t>Mr. Sandeep Garg/Ranjana</t>
  </si>
  <si>
    <t>Ms. Shikha Trehan</t>
  </si>
  <si>
    <t>D-802</t>
  </si>
  <si>
    <t>Mr. Abhishek Dhingra</t>
  </si>
  <si>
    <t>D-402</t>
  </si>
  <si>
    <t xml:space="preserve">C-903 </t>
  </si>
  <si>
    <t xml:space="preserve">Mallika Batra &amp; Charanjeev Batra </t>
  </si>
  <si>
    <t xml:space="preserve">G-501 </t>
  </si>
  <si>
    <t xml:space="preserve">Sanjay Gupta </t>
  </si>
  <si>
    <t xml:space="preserve">B-1202 </t>
  </si>
  <si>
    <t xml:space="preserve">E-1702 </t>
  </si>
  <si>
    <t xml:space="preserve">C-1603 </t>
  </si>
  <si>
    <t xml:space="preserve">Rajesh Jain </t>
  </si>
  <si>
    <t xml:space="preserve">D-803 </t>
  </si>
  <si>
    <t xml:space="preserve">Sumeet Dhiman &amp; Vineeta Dhiman </t>
  </si>
  <si>
    <t xml:space="preserve">C- 1103 </t>
  </si>
  <si>
    <t>Ajit Singh Sethi</t>
  </si>
  <si>
    <t xml:space="preserve">C- 703 </t>
  </si>
  <si>
    <t xml:space="preserve">A-702  </t>
  </si>
  <si>
    <t xml:space="preserve">B-902  </t>
  </si>
  <si>
    <t xml:space="preserve">G-1102  </t>
  </si>
  <si>
    <t xml:space="preserve">G-1103  </t>
  </si>
  <si>
    <t xml:space="preserve">G-1201  </t>
  </si>
  <si>
    <t>Himanshu Aggarwal</t>
  </si>
  <si>
    <t xml:space="preserve">C-1503  </t>
  </si>
  <si>
    <t>Sanjay Jain</t>
  </si>
  <si>
    <t xml:space="preserve">E-1603  </t>
  </si>
  <si>
    <t xml:space="preserve">E-703  </t>
  </si>
  <si>
    <t>Gurmukh S Asnani</t>
  </si>
  <si>
    <t xml:space="preserve">B-802  </t>
  </si>
  <si>
    <t>Dwijinder Parkash/mohinder Parkash</t>
  </si>
  <si>
    <t xml:space="preserve">E-201  </t>
  </si>
  <si>
    <t>Abhinay Vaidya/ Madhu Vaidya</t>
  </si>
  <si>
    <t xml:space="preserve">D-1003  </t>
  </si>
  <si>
    <t>Nisha Rani Bansal/satish Chander</t>
  </si>
  <si>
    <t xml:space="preserve">C-501  </t>
  </si>
  <si>
    <t>Kirti Nidhi Vig</t>
  </si>
  <si>
    <t xml:space="preserve">B-601  </t>
  </si>
  <si>
    <t xml:space="preserve">D-503  </t>
  </si>
  <si>
    <t>Zara Buildcon Pvt Ltd</t>
  </si>
  <si>
    <t xml:space="preserve">A-703  </t>
  </si>
  <si>
    <t>Arun Kumar Puri</t>
  </si>
  <si>
    <t xml:space="preserve">D-603  </t>
  </si>
  <si>
    <t>Shahab Rizvi /Raj Deepak Varshney</t>
  </si>
  <si>
    <t xml:space="preserve">E-602  </t>
  </si>
  <si>
    <t>Lubna Rehman and Mafzur Rehman</t>
  </si>
  <si>
    <t xml:space="preserve">A-603  </t>
  </si>
  <si>
    <t>Munish Dayal Mathur</t>
  </si>
  <si>
    <t xml:space="preserve">C-701  </t>
  </si>
  <si>
    <t>Joy Realtors Pvt.Ltd</t>
  </si>
  <si>
    <t xml:space="preserve">F-503  </t>
  </si>
  <si>
    <t xml:space="preserve">B-901  </t>
  </si>
  <si>
    <t xml:space="preserve">B-603  </t>
  </si>
  <si>
    <t>Shailesh Kant Sharma</t>
  </si>
  <si>
    <t xml:space="preserve">C-402  </t>
  </si>
  <si>
    <t xml:space="preserve">B-801  </t>
  </si>
  <si>
    <t>Rahul Nahar</t>
  </si>
  <si>
    <t xml:space="preserve">C-1501  </t>
  </si>
  <si>
    <t>Kusum Garg</t>
  </si>
  <si>
    <t xml:space="preserve">F-202  </t>
  </si>
  <si>
    <t>Mohammad Umer Ansari</t>
  </si>
  <si>
    <t xml:space="preserve">A-901  </t>
  </si>
  <si>
    <t>Manisha Sachdeva/ Sabrina Sachdeva</t>
  </si>
  <si>
    <t xml:space="preserve">B-1702  </t>
  </si>
  <si>
    <t>Vipul Sharma</t>
  </si>
  <si>
    <t xml:space="preserve">F-602  </t>
  </si>
  <si>
    <t>Sanjay Kumar</t>
  </si>
  <si>
    <t xml:space="preserve">G-1202  </t>
  </si>
  <si>
    <t>Babulal Swami &amp; Kanta Devi</t>
  </si>
  <si>
    <t xml:space="preserve">B-202  </t>
  </si>
  <si>
    <t>Tilak Raj Ganga Ram /pushpa Tilakraj</t>
  </si>
  <si>
    <t xml:space="preserve">F-902  </t>
  </si>
  <si>
    <t xml:space="preserve">F-903  </t>
  </si>
  <si>
    <t>Santokh Singh Ent.P.Ltd.</t>
  </si>
  <si>
    <t xml:space="preserve">C-702  </t>
  </si>
  <si>
    <t>Naresh Kumar Tilak Raj Bahri</t>
  </si>
  <si>
    <t xml:space="preserve">F-802  </t>
  </si>
  <si>
    <t>Sanjiv Ramesh Kochhar</t>
  </si>
  <si>
    <t xml:space="preserve">F-803  </t>
  </si>
  <si>
    <t xml:space="preserve">B-1103  </t>
  </si>
  <si>
    <t xml:space="preserve">Godawri Capital Private Limited </t>
  </si>
  <si>
    <t>G-1801</t>
  </si>
  <si>
    <t>Sawallka Autotech Private Limited</t>
  </si>
  <si>
    <t>A-1801</t>
  </si>
  <si>
    <t>C-502</t>
  </si>
  <si>
    <t>A-1603</t>
  </si>
  <si>
    <t>C-802</t>
  </si>
  <si>
    <t xml:space="preserve">Mrs. Sheekha Gupta </t>
  </si>
  <si>
    <t xml:space="preserve">Mrs. Usha Devi </t>
  </si>
  <si>
    <t xml:space="preserve">Mr. Kavin Gupta </t>
  </si>
  <si>
    <t>Karuna Sharma &amp; Vinod Sharma</t>
  </si>
  <si>
    <t>Naveen Kumar &amp; Varun Dhar</t>
  </si>
  <si>
    <t>C-901</t>
  </si>
  <si>
    <t>Shubhash Gumber</t>
  </si>
  <si>
    <t>Total Claims till Date</t>
  </si>
  <si>
    <t>Related Parties</t>
  </si>
  <si>
    <t>Gayatree Anand &amp; Renu Anand</t>
  </si>
  <si>
    <t>Tason Holdings Pvt. Ltd</t>
  </si>
  <si>
    <t>B-903, D-502</t>
  </si>
  <si>
    <t>Amount Under Verification</t>
  </si>
  <si>
    <t>B-101</t>
  </si>
  <si>
    <t>Rajbir Singh Yadav</t>
  </si>
  <si>
    <t>Devinder Singh</t>
  </si>
  <si>
    <t>C-1201</t>
  </si>
  <si>
    <t>Gopal Krishan</t>
  </si>
  <si>
    <t>A-1401</t>
  </si>
  <si>
    <t>C-603</t>
  </si>
  <si>
    <t>F-201</t>
  </si>
  <si>
    <t>E-502</t>
  </si>
  <si>
    <t>Rahul Gupta</t>
  </si>
  <si>
    <t>A-1003</t>
  </si>
  <si>
    <t>B-003</t>
  </si>
  <si>
    <t>Claim Verified(including Service tax)</t>
  </si>
  <si>
    <t>Claim Verified(excluding Service tax)</t>
  </si>
  <si>
    <t>F-302</t>
  </si>
  <si>
    <t>Som Prakash Bishnoi</t>
  </si>
  <si>
    <t xml:space="preserve"> Mr. Lokesh Yadav &amp; Suman Keshav Katoch</t>
  </si>
  <si>
    <t>B - 701</t>
  </si>
  <si>
    <t>Harshinder Singh / Radhika Singh</t>
  </si>
  <si>
    <t>Lalit Kumar Aggarwal</t>
  </si>
  <si>
    <t>Asst. Commisioner of  commercial Taxes audit 5--6 , banglore</t>
  </si>
  <si>
    <t>O/o DGSTO-V, VTK-2, "B" block, room no. 504, 5th floor, near NGV, KORAMANGALA , BANGLORE-560047</t>
  </si>
  <si>
    <t>Rajinder Kumar Arora &amp; Om Prakash Arora</t>
  </si>
  <si>
    <t>FORM - B  CLAIMS FILED BY STATUTORY AUTHORITY</t>
  </si>
  <si>
    <t>Shakti Singh Kalan/Sq Ldr. Sunita Singhadia</t>
  </si>
  <si>
    <t>H.NO.1/619,Surendra Nagar,
Aligarh U.P.</t>
  </si>
  <si>
    <t>Amount not verified</t>
  </si>
  <si>
    <t>Principal Claimed (Rs.)</t>
  </si>
  <si>
    <t xml:space="preserve">                     -</t>
  </si>
  <si>
    <t>Amount under verification</t>
  </si>
  <si>
    <t>36/1,krishna Nagar(bagu) NH- 24, Ghaziabad- 201009.</t>
  </si>
  <si>
    <t>No. 15, Flat No. B3, Kumar Residency, 3rd Floor, 6th Floor, Adarsh Nagar, Kaval Byrasandra, RT Nagar Post Bangalore, 560032.</t>
  </si>
  <si>
    <t>D-226-a, Canal View Enclave, Southern by Pass, Bulara, Ludhiana, Punjab</t>
  </si>
  <si>
    <t>Flat No.104 , Tower D, Satyam Apartment, Swastik Vihar, Zirakpur, Mohali, Punjab - 140603</t>
  </si>
  <si>
    <t>#23, Christ Home Opp to ECI Church Borewell Road, Annasandrapalya, Hal Post, Bangalore 560017</t>
  </si>
  <si>
    <t>Flat No. F-2, Plot No. - 89, Sector 6, Vaishali, Ghaziabad - 201012</t>
  </si>
  <si>
    <t>Interest Verified</t>
  </si>
  <si>
    <t>Gaurav Saxena/Roopa Saxena</t>
  </si>
  <si>
    <t>Amount verified by RP from Claim Documents &amp; from Books of Accounts</t>
  </si>
  <si>
    <t xml:space="preserve">Apogee Manufacturing Private Limited </t>
  </si>
  <si>
    <t>K-1/12, Chittaranjan Park, New Delhi-110019</t>
  </si>
  <si>
    <t>Yet to be verified</t>
  </si>
  <si>
    <t>TOTAL OF HOMEBUYER CLAIM</t>
  </si>
  <si>
    <t>TOTAL OF ALL CLAIM</t>
  </si>
  <si>
    <t>Total for voting share</t>
  </si>
  <si>
    <t>Amount verified as per documents attached by claiment</t>
  </si>
  <si>
    <t>Interest not verified</t>
  </si>
  <si>
    <t>Principal Claim not verified</t>
  </si>
  <si>
    <t>Interest/other Claim not verified</t>
  </si>
  <si>
    <t>Plot No. C-40, Site –C, Surajpur Industrial Area,Greater Noida, Gautam Budh Nagar, Uttar Pradesh-201306
                     OR
Windsor, 7th Floor, C.S.T Road, Near Kalina, Santacruz, Mumbai
                     OR
305, Laxami Niwas Apartment, Amreepet, Hyderabad</t>
  </si>
  <si>
    <t>AKME PROJECTS LIMITED - UNDER CIRP</t>
  </si>
  <si>
    <t>(Note: This is not the final list. The verification is currently underway, basis which the list will be updated)</t>
  </si>
  <si>
    <t>Amt in INR</t>
  </si>
  <si>
    <t>FORM - C  CLAIMS FILED BY FINANCIAL CREDITORS</t>
  </si>
  <si>
    <t>Amount in Rs.</t>
  </si>
  <si>
    <t>FORM - CA  CLAIMS FILED BY FINANCIAL CREDITOR IN THE CLASS OF HOME-BUYERS</t>
  </si>
  <si>
    <t>Amount Claimed</t>
  </si>
  <si>
    <t>Principal</t>
  </si>
  <si>
    <t>Not calculated</t>
  </si>
  <si>
    <t xml:space="preserve">Kushagra Katariya </t>
  </si>
  <si>
    <t>LIST OF CREDITORS (VERSION 4)</t>
  </si>
  <si>
    <t xml:space="preserve">          FORM - B  CLAIMS FILED BY OPERATIONAL CREDITOR OTHER THAN WORKERS &amp; EMPLOYESS</t>
  </si>
  <si>
    <t xml:space="preserve">                                         (Note: This is not the final list. The verification is currently underway, basis which the list will be updated)</t>
  </si>
  <si>
    <t xml:space="preserve">                                                                                                                      (Note: This is not the final list. The verification is currently underway, basis which the list will be updated)</t>
  </si>
  <si>
    <t xml:space="preserve">                       FORM D - CLAIMS BY WORKERS AND EMPLOYEES</t>
  </si>
</sst>
</file>

<file path=xl/styles.xml><?xml version="1.0" encoding="utf-8"?>
<styleSheet xmlns="http://schemas.openxmlformats.org/spreadsheetml/2006/main">
  <numFmts count="8">
    <numFmt numFmtId="41" formatCode="_(* #,##0_);_(* \(#,##0\);_(* &quot;-&quot;_);_(@_)"/>
    <numFmt numFmtId="43" formatCode="_(* #,##0.00_);_(* \(#,##0.00\);_(* &quot;-&quot;??_);_(@_)"/>
    <numFmt numFmtId="164" formatCode="_ * #,##0.00_ ;_ * \-#,##0.00_ ;_ * &quot;-&quot;??_ ;_ @_ "/>
    <numFmt numFmtId="165" formatCode="_(* #,##0_);_(* \(#,##0\);_(* &quot;-&quot;??_);_(@_)"/>
    <numFmt numFmtId="166" formatCode="_-* #,##0.00_-;\-* #,##0.00_-;_-* &quot;-&quot;??_-;_-@_-"/>
    <numFmt numFmtId="167" formatCode="_-* #,##0_-;\-* #,##0_-;_-* &quot;-&quot;??_-;_-@_-"/>
    <numFmt numFmtId="168" formatCode="_-* #,##0.0_-;\-* #,##0.0_-;_-* &quot;-&quot;??_-;_-@_-"/>
    <numFmt numFmtId="169" formatCode="_ * #,##0_ ;_ * \-#,##0_ ;_ * &quot;-&quot;??_ ;_ 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mbria"/>
      <family val="1"/>
      <scheme val="maj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9" fillId="0" borderId="0"/>
    <xf numFmtId="0" fontId="1" fillId="0" borderId="0"/>
    <xf numFmtId="0" fontId="7" fillId="0" borderId="0">
      <alignment vertical="top"/>
    </xf>
    <xf numFmtId="0" fontId="8" fillId="0" borderId="0"/>
    <xf numFmtId="0" fontId="1" fillId="0" borderId="0"/>
  </cellStyleXfs>
  <cellXfs count="227">
    <xf numFmtId="0" fontId="0" fillId="0" borderId="0" xfId="0"/>
    <xf numFmtId="0" fontId="4" fillId="0" borderId="1" xfId="3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167" fontId="0" fillId="0" borderId="1" xfId="4" applyNumberFormat="1" applyFont="1" applyBorder="1" applyAlignment="1">
      <alignment horizontal="right" vertical="center"/>
    </xf>
    <xf numFmtId="167" fontId="10" fillId="0" borderId="1" xfId="4" applyNumberFormat="1" applyFont="1" applyBorder="1" applyAlignment="1">
      <alignment horizontal="right" vertical="center"/>
    </xf>
    <xf numFmtId="167" fontId="13" fillId="0" borderId="1" xfId="4" applyNumberFormat="1" applyFont="1" applyFill="1" applyBorder="1" applyAlignment="1">
      <alignment horizontal="right" vertical="center"/>
    </xf>
    <xf numFmtId="10" fontId="10" fillId="0" borderId="20" xfId="4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168" fontId="10" fillId="0" borderId="1" xfId="4" applyNumberFormat="1" applyFont="1" applyBorder="1" applyAlignment="1">
      <alignment horizontal="right" vertical="center"/>
    </xf>
    <xf numFmtId="0" fontId="0" fillId="0" borderId="1" xfId="0" applyFont="1" applyFill="1" applyBorder="1" applyAlignment="1">
      <alignment horizontal="center" wrapText="1"/>
    </xf>
    <xf numFmtId="168" fontId="10" fillId="0" borderId="1" xfId="4" applyNumberFormat="1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/>
    </xf>
    <xf numFmtId="167" fontId="11" fillId="0" borderId="11" xfId="4" applyNumberFormat="1" applyFont="1" applyBorder="1" applyAlignment="1">
      <alignment horizontal="right" vertical="center"/>
    </xf>
    <xf numFmtId="10" fontId="11" fillId="0" borderId="23" xfId="4" applyNumberFormat="1" applyFont="1" applyBorder="1" applyAlignment="1">
      <alignment horizontal="center" vertical="center"/>
    </xf>
    <xf numFmtId="167" fontId="10" fillId="0" borderId="0" xfId="0" applyNumberFormat="1" applyFont="1"/>
    <xf numFmtId="0" fontId="10" fillId="0" borderId="0" xfId="0" applyFont="1" applyBorder="1"/>
    <xf numFmtId="0" fontId="14" fillId="0" borderId="0" xfId="0" applyFont="1" applyBorder="1" applyAlignment="1">
      <alignment vertical="top" wrapText="1"/>
    </xf>
    <xf numFmtId="4" fontId="14" fillId="0" borderId="0" xfId="0" applyNumberFormat="1" applyFont="1" applyBorder="1"/>
    <xf numFmtId="166" fontId="10" fillId="0" borderId="0" xfId="4" applyNumberFormat="1" applyFont="1" applyBorder="1"/>
    <xf numFmtId="167" fontId="10" fillId="0" borderId="0" xfId="0" applyNumberFormat="1" applyFont="1" applyBorder="1"/>
    <xf numFmtId="0" fontId="5" fillId="0" borderId="0" xfId="0" applyFont="1" applyBorder="1"/>
    <xf numFmtId="0" fontId="0" fillId="0" borderId="0" xfId="0" applyFont="1" applyBorder="1" applyAlignment="1">
      <alignment horizontal="justify" vertical="top" wrapText="1"/>
    </xf>
    <xf numFmtId="0" fontId="2" fillId="0" borderId="27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 wrapText="1"/>
    </xf>
    <xf numFmtId="169" fontId="2" fillId="0" borderId="27" xfId="9" applyNumberFormat="1" applyFont="1" applyFill="1" applyBorder="1" applyAlignment="1">
      <alignment horizontal="center" vertical="center" wrapText="1"/>
    </xf>
    <xf numFmtId="167" fontId="2" fillId="0" borderId="1" xfId="4" applyNumberFormat="1" applyFont="1" applyBorder="1" applyAlignment="1">
      <alignment horizontal="right" vertical="center"/>
    </xf>
    <xf numFmtId="10" fontId="11" fillId="0" borderId="1" xfId="4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1" xfId="0" applyFont="1" applyFill="1" applyBorder="1" applyAlignment="1">
      <alignment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167" fontId="0" fillId="0" borderId="11" xfId="4" applyNumberFormat="1" applyFont="1" applyFill="1" applyBorder="1" applyAlignment="1">
      <alignment horizontal="right" vertical="center"/>
    </xf>
    <xf numFmtId="167" fontId="10" fillId="0" borderId="11" xfId="0" applyNumberFormat="1" applyFont="1" applyBorder="1" applyAlignment="1">
      <alignment vertical="center"/>
    </xf>
    <xf numFmtId="167" fontId="13" fillId="0" borderId="11" xfId="4" applyNumberFormat="1" applyFont="1" applyBorder="1" applyAlignment="1">
      <alignment horizontal="center" vertical="center" wrapText="1"/>
    </xf>
    <xf numFmtId="10" fontId="10" fillId="0" borderId="23" xfId="4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69" fontId="0" fillId="0" borderId="1" xfId="9" applyNumberFormat="1" applyFont="1" applyFill="1" applyBorder="1"/>
    <xf numFmtId="165" fontId="0" fillId="0" borderId="1" xfId="9" applyNumberFormat="1" applyFont="1" applyFill="1" applyBorder="1"/>
    <xf numFmtId="3" fontId="2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16" xfId="0" applyNumberFormat="1" applyBorder="1" applyAlignment="1">
      <alignment horizontal="center"/>
    </xf>
    <xf numFmtId="168" fontId="15" fillId="0" borderId="1" xfId="7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7" fillId="0" borderId="1" xfId="0" applyFont="1" applyFill="1" applyBorder="1" applyAlignment="1">
      <alignment wrapText="1"/>
    </xf>
    <xf numFmtId="0" fontId="17" fillId="0" borderId="1" xfId="0" applyFont="1" applyFill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167" fontId="17" fillId="0" borderId="1" xfId="7" applyNumberFormat="1" applyFont="1" applyBorder="1" applyAlignment="1">
      <alignment horizontal="right" vertical="center"/>
    </xf>
    <xf numFmtId="168" fontId="15" fillId="0" borderId="1" xfId="7" applyNumberFormat="1" applyFont="1" applyBorder="1" applyAlignment="1">
      <alignment horizontal="right" vertical="center"/>
    </xf>
    <xf numFmtId="167" fontId="15" fillId="0" borderId="1" xfId="7" applyNumberFormat="1" applyFont="1" applyBorder="1" applyAlignment="1">
      <alignment horizontal="right" vertical="center"/>
    </xf>
    <xf numFmtId="10" fontId="15" fillId="0" borderId="20" xfId="7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67" fontId="11" fillId="0" borderId="6" xfId="4" applyNumberFormat="1" applyFont="1" applyBorder="1" applyAlignment="1">
      <alignment horizontal="right" vertical="center"/>
    </xf>
    <xf numFmtId="167" fontId="11" fillId="0" borderId="5" xfId="4" applyNumberFormat="1" applyFont="1" applyBorder="1" applyAlignment="1">
      <alignment horizontal="right" vertical="center"/>
    </xf>
    <xf numFmtId="167" fontId="11" fillId="0" borderId="6" xfId="4" applyNumberFormat="1" applyFont="1" applyBorder="1" applyAlignment="1">
      <alignment horizontal="center" vertical="center"/>
    </xf>
    <xf numFmtId="10" fontId="11" fillId="0" borderId="6" xfId="4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65" fontId="0" fillId="0" borderId="1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Font="1" applyFill="1" applyAlignment="1">
      <alignment wrapText="1"/>
    </xf>
    <xf numFmtId="0" fontId="0" fillId="0" borderId="1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/>
    </xf>
    <xf numFmtId="0" fontId="1" fillId="0" borderId="13" xfId="2" applyNumberFormat="1" applyFont="1" applyFill="1" applyBorder="1" applyAlignment="1">
      <alignment horizontal="center" vertical="center" wrapText="1"/>
    </xf>
    <xf numFmtId="0" fontId="1" fillId="0" borderId="2" xfId="2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/>
    </xf>
    <xf numFmtId="0" fontId="1" fillId="0" borderId="8" xfId="2" applyNumberFormat="1" applyFont="1" applyFill="1" applyBorder="1" applyAlignment="1">
      <alignment horizontal="center" vertical="center" wrapText="1"/>
    </xf>
    <xf numFmtId="0" fontId="1" fillId="0" borderId="3" xfId="2" applyNumberFormat="1" applyFont="1" applyFill="1" applyBorder="1" applyAlignment="1">
      <alignment horizontal="center" vertical="center" wrapText="1"/>
    </xf>
    <xf numFmtId="0" fontId="1" fillId="0" borderId="1" xfId="2" applyNumberFormat="1" applyFont="1" applyFill="1" applyBorder="1" applyAlignment="1">
      <alignment horizontal="center" wrapText="1"/>
    </xf>
    <xf numFmtId="0" fontId="0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1" fillId="0" borderId="2" xfId="1" applyNumberFormat="1" applyFont="1" applyFill="1" applyBorder="1" applyAlignment="1">
      <alignment vertical="center"/>
    </xf>
    <xf numFmtId="165" fontId="1" fillId="0" borderId="1" xfId="1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center"/>
    </xf>
    <xf numFmtId="0" fontId="2" fillId="0" borderId="4" xfId="2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/>
    </xf>
    <xf numFmtId="0" fontId="0" fillId="0" borderId="15" xfId="0" applyNumberFormat="1" applyBorder="1" applyAlignment="1">
      <alignment horizontal="center"/>
    </xf>
    <xf numFmtId="0" fontId="0" fillId="0" borderId="29" xfId="0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left" vertical="center" wrapText="1"/>
    </xf>
    <xf numFmtId="165" fontId="1" fillId="0" borderId="29" xfId="1" applyNumberFormat="1" applyFont="1" applyFill="1" applyBorder="1" applyAlignment="1">
      <alignment horizontal="center" vertical="center"/>
    </xf>
    <xf numFmtId="0" fontId="11" fillId="0" borderId="0" xfId="0" applyFont="1"/>
    <xf numFmtId="0" fontId="12" fillId="2" borderId="28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Border="1" applyAlignment="1">
      <alignment horizontal="center"/>
    </xf>
    <xf numFmtId="0" fontId="10" fillId="0" borderId="32" xfId="0" applyFont="1" applyBorder="1" applyAlignment="1">
      <alignment wrapText="1"/>
    </xf>
    <xf numFmtId="169" fontId="0" fillId="0" borderId="0" xfId="9" applyNumberFormat="1" applyFont="1" applyFill="1"/>
    <xf numFmtId="0" fontId="2" fillId="0" borderId="26" xfId="0" applyFont="1" applyFill="1" applyBorder="1" applyAlignment="1">
      <alignment vertical="center"/>
    </xf>
    <xf numFmtId="169" fontId="0" fillId="0" borderId="1" xfId="9" applyNumberFormat="1" applyFont="1" applyFill="1" applyBorder="1" applyAlignment="1">
      <alignment vertical="center"/>
    </xf>
    <xf numFmtId="169" fontId="0" fillId="0" borderId="1" xfId="9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0" xfId="0" applyFont="1" applyFill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165" fontId="0" fillId="0" borderId="2" xfId="1" applyNumberFormat="1" applyFont="1" applyBorder="1" applyAlignment="1">
      <alignment horizontal="right" wrapText="1"/>
    </xf>
    <xf numFmtId="165" fontId="0" fillId="0" borderId="2" xfId="1" applyNumberFormat="1" applyFont="1" applyBorder="1" applyAlignment="1">
      <alignment wrapText="1"/>
    </xf>
    <xf numFmtId="165" fontId="0" fillId="0" borderId="2" xfId="1" applyNumberFormat="1" applyFont="1" applyBorder="1" applyAlignment="1">
      <alignment horizontal="right" vertical="center" wrapText="1"/>
    </xf>
    <xf numFmtId="165" fontId="0" fillId="0" borderId="2" xfId="1" applyNumberFormat="1" applyFont="1" applyBorder="1" applyAlignment="1">
      <alignment horizontal="center" wrapText="1"/>
    </xf>
    <xf numFmtId="43" fontId="0" fillId="0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169" fontId="0" fillId="0" borderId="0" xfId="0" applyNumberFormat="1" applyFont="1" applyFill="1"/>
    <xf numFmtId="43" fontId="0" fillId="0" borderId="0" xfId="0" applyNumberFormat="1" applyFont="1" applyFill="1"/>
    <xf numFmtId="0" fontId="2" fillId="0" borderId="15" xfId="0" applyFont="1" applyFill="1" applyBorder="1" applyAlignment="1">
      <alignment wrapText="1"/>
    </xf>
    <xf numFmtId="0" fontId="2" fillId="0" borderId="16" xfId="0" applyFont="1" applyFill="1" applyBorder="1" applyAlignment="1">
      <alignment wrapText="1"/>
    </xf>
    <xf numFmtId="165" fontId="0" fillId="0" borderId="18" xfId="1" applyNumberFormat="1" applyFont="1" applyBorder="1" applyAlignment="1">
      <alignment horizontal="center"/>
    </xf>
    <xf numFmtId="165" fontId="0" fillId="0" borderId="16" xfId="1" applyNumberFormat="1" applyFont="1" applyBorder="1" applyAlignment="1">
      <alignment horizontal="center"/>
    </xf>
    <xf numFmtId="165" fontId="2" fillId="0" borderId="17" xfId="1" applyNumberFormat="1" applyFont="1" applyBorder="1" applyAlignment="1">
      <alignment horizontal="center"/>
    </xf>
    <xf numFmtId="165" fontId="2" fillId="0" borderId="5" xfId="1" applyNumberFormat="1" applyFont="1" applyFill="1" applyBorder="1" applyAlignment="1">
      <alignment horizontal="center" vertical="center" wrapText="1"/>
    </xf>
    <xf numFmtId="165" fontId="2" fillId="0" borderId="6" xfId="1" applyNumberFormat="1" applyFont="1" applyFill="1" applyBorder="1" applyAlignment="1">
      <alignment horizontal="center" vertical="center" wrapText="1"/>
    </xf>
    <xf numFmtId="165" fontId="2" fillId="0" borderId="7" xfId="1" applyNumberFormat="1" applyFont="1" applyFill="1" applyBorder="1" applyAlignment="1">
      <alignment horizontal="center" vertical="center" wrapText="1"/>
    </xf>
    <xf numFmtId="165" fontId="1" fillId="0" borderId="2" xfId="1" applyNumberFormat="1" applyFont="1" applyFill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1" fillId="0" borderId="31" xfId="1" applyNumberFormat="1" applyFont="1" applyFill="1" applyBorder="1" applyAlignment="1">
      <alignment horizontal="center" vertical="center" wrapText="1"/>
    </xf>
    <xf numFmtId="165" fontId="1" fillId="0" borderId="14" xfId="1" applyNumberFormat="1" applyFont="1" applyFill="1" applyBorder="1" applyAlignment="1">
      <alignment horizontal="center" vertical="center" wrapText="1"/>
    </xf>
    <xf numFmtId="165" fontId="1" fillId="0" borderId="20" xfId="1" applyNumberFormat="1" applyFont="1" applyFill="1" applyBorder="1" applyAlignment="1">
      <alignment horizontal="center" vertical="center" wrapText="1"/>
    </xf>
    <xf numFmtId="165" fontId="1" fillId="0" borderId="9" xfId="1" applyNumberFormat="1" applyFont="1" applyFill="1" applyBorder="1" applyAlignment="1">
      <alignment horizontal="center" vertical="center" wrapText="1"/>
    </xf>
    <xf numFmtId="165" fontId="1" fillId="0" borderId="3" xfId="1" applyNumberFormat="1" applyFont="1" applyFill="1" applyBorder="1" applyAlignment="1">
      <alignment horizontal="center" vertical="center" wrapText="1"/>
    </xf>
    <xf numFmtId="165" fontId="1" fillId="0" borderId="34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/>
    </xf>
    <xf numFmtId="165" fontId="3" fillId="0" borderId="5" xfId="1" applyNumberFormat="1" applyFont="1" applyFill="1" applyBorder="1" applyAlignment="1">
      <alignment horizontal="center" vertical="center" wrapText="1"/>
    </xf>
    <xf numFmtId="165" fontId="3" fillId="0" borderId="7" xfId="1" applyNumberFormat="1" applyFont="1" applyFill="1" applyBorder="1" applyAlignment="1">
      <alignment horizontal="center" vertical="center" wrapText="1"/>
    </xf>
    <xf numFmtId="165" fontId="1" fillId="0" borderId="14" xfId="1" applyNumberFormat="1" applyFont="1" applyFill="1" applyBorder="1" applyAlignment="1">
      <alignment vertical="center"/>
    </xf>
    <xf numFmtId="165" fontId="1" fillId="0" borderId="9" xfId="1" applyNumberFormat="1" applyFont="1" applyFill="1" applyBorder="1" applyAlignment="1">
      <alignment horizontal="center" vertical="center"/>
    </xf>
    <xf numFmtId="165" fontId="1" fillId="0" borderId="36" xfId="1" applyNumberFormat="1" applyFont="1" applyFill="1" applyBorder="1" applyAlignment="1">
      <alignment horizontal="center" vertical="center"/>
    </xf>
    <xf numFmtId="165" fontId="2" fillId="0" borderId="16" xfId="1" applyNumberFormat="1" applyFont="1" applyFill="1" applyBorder="1" applyAlignment="1">
      <alignment wrapText="1"/>
    </xf>
    <xf numFmtId="165" fontId="2" fillId="0" borderId="0" xfId="1" applyNumberFormat="1" applyFont="1" applyFill="1" applyBorder="1" applyAlignment="1">
      <alignment wrapText="1"/>
    </xf>
    <xf numFmtId="165" fontId="0" fillId="0" borderId="11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0" fontId="10" fillId="0" borderId="17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right"/>
    </xf>
    <xf numFmtId="0" fontId="11" fillId="0" borderId="16" xfId="0" applyFont="1" applyFill="1" applyBorder="1" applyAlignment="1">
      <alignment horizontal="right"/>
    </xf>
    <xf numFmtId="0" fontId="11" fillId="0" borderId="17" xfId="0" applyFont="1" applyFill="1" applyBorder="1" applyAlignment="1">
      <alignment horizontal="right"/>
    </xf>
    <xf numFmtId="0" fontId="11" fillId="0" borderId="6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35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11" fillId="0" borderId="33" xfId="0" applyFont="1" applyBorder="1" applyAlignment="1">
      <alignment horizontal="center" wrapText="1"/>
    </xf>
    <xf numFmtId="0" fontId="11" fillId="0" borderId="23" xfId="0" applyFont="1" applyBorder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0" fontId="11" fillId="0" borderId="25" xfId="0" applyFont="1" applyBorder="1" applyAlignment="1">
      <alignment horizontal="center" wrapText="1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169" fontId="0" fillId="0" borderId="30" xfId="9" applyNumberFormat="1" applyFont="1" applyFill="1" applyBorder="1" applyAlignment="1">
      <alignment horizontal="center" vertical="center"/>
    </xf>
    <xf numFmtId="169" fontId="0" fillId="0" borderId="3" xfId="9" applyNumberFormat="1" applyFont="1" applyFill="1" applyBorder="1" applyAlignment="1">
      <alignment horizontal="center" vertical="center"/>
    </xf>
    <xf numFmtId="169" fontId="0" fillId="0" borderId="2" xfId="9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13" fillId="0" borderId="15" xfId="0" applyNumberFormat="1" applyFont="1" applyBorder="1" applyAlignment="1">
      <alignment horizontal="center"/>
    </xf>
    <xf numFmtId="0" fontId="13" fillId="0" borderId="16" xfId="0" applyNumberFormat="1" applyFont="1" applyBorder="1" applyAlignment="1">
      <alignment horizontal="center"/>
    </xf>
    <xf numFmtId="0" fontId="13" fillId="0" borderId="17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5" xfId="0" applyFont="1" applyBorder="1" applyAlignment="1">
      <alignment horizontal="right" wrapText="1"/>
    </xf>
    <xf numFmtId="0" fontId="2" fillId="0" borderId="16" xfId="0" applyFont="1" applyBorder="1" applyAlignment="1">
      <alignment horizontal="right" wrapText="1"/>
    </xf>
    <xf numFmtId="0" fontId="2" fillId="0" borderId="17" xfId="0" applyFont="1" applyBorder="1" applyAlignment="1">
      <alignment horizontal="right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center" wrapText="1"/>
    </xf>
    <xf numFmtId="0" fontId="2" fillId="0" borderId="16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0" fillId="0" borderId="18" xfId="0" applyFont="1" applyFill="1" applyBorder="1" applyAlignment="1">
      <alignment horizontal="center" wrapText="1"/>
    </xf>
    <xf numFmtId="0" fontId="2" fillId="0" borderId="15" xfId="0" applyFont="1" applyFill="1" applyBorder="1" applyAlignment="1">
      <alignment horizontal="right" wrapText="1"/>
    </xf>
    <xf numFmtId="0" fontId="2" fillId="0" borderId="16" xfId="0" applyFont="1" applyFill="1" applyBorder="1" applyAlignment="1">
      <alignment horizontal="right" wrapText="1"/>
    </xf>
    <xf numFmtId="0" fontId="2" fillId="0" borderId="17" xfId="0" applyFont="1" applyFill="1" applyBorder="1" applyAlignment="1">
      <alignment horizontal="right" wrapText="1"/>
    </xf>
    <xf numFmtId="0" fontId="2" fillId="0" borderId="15" xfId="0" applyNumberFormat="1" applyFont="1" applyFill="1" applyBorder="1" applyAlignment="1">
      <alignment horizontal="center"/>
    </xf>
    <xf numFmtId="0" fontId="2" fillId="0" borderId="16" xfId="0" applyNumberFormat="1" applyFont="1" applyFill="1" applyBorder="1" applyAlignment="1">
      <alignment horizontal="center"/>
    </xf>
    <xf numFmtId="0" fontId="2" fillId="0" borderId="17" xfId="0" applyNumberFormat="1" applyFont="1" applyFill="1" applyBorder="1" applyAlignment="1">
      <alignment horizontal="center"/>
    </xf>
  </cellXfs>
  <cellStyles count="21">
    <cellStyle name="Comma" xfId="1" builtinId="3"/>
    <cellStyle name="Comma 10" xfId="5"/>
    <cellStyle name="Comma 2" xfId="4"/>
    <cellStyle name="Comma 3" xfId="6"/>
    <cellStyle name="Comma 4" xfId="7"/>
    <cellStyle name="Comma 5" xfId="8"/>
    <cellStyle name="Comma 6" xfId="9"/>
    <cellStyle name="Comma 7" xfId="10"/>
    <cellStyle name="Hyperlink" xfId="3" builtinId="8"/>
    <cellStyle name="Normal" xfId="0" builtinId="0"/>
    <cellStyle name="Normal 2" xfId="11"/>
    <cellStyle name="Normal 2 2" xfId="12"/>
    <cellStyle name="Normal 25" xfId="13"/>
    <cellStyle name="Normal 3" xfId="14"/>
    <cellStyle name="Normal 34" xfId="15"/>
    <cellStyle name="Normal 4" xfId="16"/>
    <cellStyle name="Normal 47" xfId="17"/>
    <cellStyle name="Normal 5" xfId="18"/>
    <cellStyle name="Normal 6" xfId="19"/>
    <cellStyle name="Normal 8" xfId="2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40"/>
  <sheetViews>
    <sheetView zoomScale="93" zoomScaleNormal="93" zoomScaleSheetLayoutView="91" workbookViewId="0">
      <pane ySplit="8" topLeftCell="A12" activePane="bottomLeft" state="frozen"/>
      <selection pane="bottomLeft" activeCell="G24" sqref="G24"/>
    </sheetView>
  </sheetViews>
  <sheetFormatPr defaultColWidth="8.7109375" defaultRowHeight="15.75"/>
  <cols>
    <col min="1" max="1" width="1.85546875" style="5" customWidth="1"/>
    <col min="2" max="2" width="6.42578125" style="6" bestFit="1" customWidth="1"/>
    <col min="3" max="3" width="28.42578125" style="7" bestFit="1" customWidth="1"/>
    <col min="4" max="4" width="25.85546875" style="5" customWidth="1"/>
    <col min="5" max="5" width="19.140625" style="6" bestFit="1" customWidth="1"/>
    <col min="6" max="8" width="15.7109375" style="5" bestFit="1" customWidth="1"/>
    <col min="9" max="9" width="17.85546875" style="5" bestFit="1" customWidth="1"/>
    <col min="10" max="10" width="15.42578125" style="5" bestFit="1" customWidth="1"/>
    <col min="11" max="11" width="12.7109375" style="5" bestFit="1" customWidth="1"/>
    <col min="12" max="12" width="21.85546875" style="8" bestFit="1" customWidth="1"/>
    <col min="13" max="16384" width="8.7109375" style="5"/>
  </cols>
  <sheetData>
    <row r="1" spans="2:12" ht="16.5" thickBot="1"/>
    <row r="2" spans="2:12" ht="16.5" thickBot="1">
      <c r="B2" s="165" t="s">
        <v>562</v>
      </c>
      <c r="C2" s="166"/>
      <c r="D2" s="166"/>
      <c r="E2" s="166"/>
      <c r="F2" s="166"/>
      <c r="G2" s="166"/>
      <c r="H2" s="166"/>
      <c r="I2" s="166"/>
      <c r="J2" s="166"/>
      <c r="K2" s="166"/>
      <c r="L2" s="167"/>
    </row>
    <row r="3" spans="2:12" ht="16.5" thickBot="1">
      <c r="B3" s="165" t="s">
        <v>572</v>
      </c>
      <c r="C3" s="166"/>
      <c r="D3" s="166"/>
      <c r="E3" s="166"/>
      <c r="F3" s="166"/>
      <c r="G3" s="166"/>
      <c r="H3" s="166"/>
      <c r="I3" s="166"/>
      <c r="J3" s="166"/>
      <c r="K3" s="166"/>
      <c r="L3" s="167"/>
    </row>
    <row r="4" spans="2:12" ht="16.5" thickBot="1">
      <c r="B4" s="168" t="s">
        <v>563</v>
      </c>
      <c r="C4" s="169"/>
      <c r="D4" s="169"/>
      <c r="E4" s="169"/>
      <c r="F4" s="169"/>
      <c r="G4" s="169"/>
      <c r="H4" s="169"/>
      <c r="I4" s="169"/>
      <c r="J4" s="169"/>
      <c r="K4" s="169"/>
      <c r="L4" s="170"/>
    </row>
    <row r="5" spans="2:12" ht="16.5" thickBot="1">
      <c r="B5" s="165" t="s">
        <v>565</v>
      </c>
      <c r="C5" s="166"/>
      <c r="D5" s="166"/>
      <c r="E5" s="166"/>
      <c r="F5" s="166"/>
      <c r="G5" s="166"/>
      <c r="H5" s="166"/>
      <c r="I5" s="166"/>
      <c r="J5" s="166"/>
      <c r="K5" s="166"/>
      <c r="L5" s="167"/>
    </row>
    <row r="6" spans="2:12" ht="16.5" thickBot="1">
      <c r="B6" s="171" t="s">
        <v>566</v>
      </c>
      <c r="C6" s="172"/>
      <c r="D6" s="172"/>
      <c r="E6" s="172"/>
      <c r="F6" s="172"/>
      <c r="G6" s="172"/>
      <c r="H6" s="172"/>
      <c r="I6" s="172"/>
      <c r="J6" s="172"/>
      <c r="K6" s="172"/>
      <c r="L6" s="173"/>
    </row>
    <row r="7" spans="2:12" ht="16.5" thickBot="1">
      <c r="B7" s="165" t="s">
        <v>351</v>
      </c>
      <c r="C7" s="166"/>
      <c r="D7" s="166"/>
      <c r="E7" s="166"/>
      <c r="F7" s="166"/>
      <c r="G7" s="166"/>
      <c r="H7" s="166"/>
      <c r="I7" s="166"/>
      <c r="J7" s="166"/>
      <c r="K7" s="166"/>
      <c r="L7" s="167"/>
    </row>
    <row r="8" spans="2:12" s="9" customFormat="1" ht="90" customHeight="1" thickBot="1">
      <c r="B8" s="10" t="s">
        <v>332</v>
      </c>
      <c r="C8" s="10" t="s">
        <v>333</v>
      </c>
      <c r="D8" s="10" t="s">
        <v>334</v>
      </c>
      <c r="E8" s="10" t="s">
        <v>335</v>
      </c>
      <c r="F8" s="10" t="s">
        <v>336</v>
      </c>
      <c r="G8" s="10" t="s">
        <v>337</v>
      </c>
      <c r="H8" s="10" t="s">
        <v>338</v>
      </c>
      <c r="I8" s="10" t="s">
        <v>550</v>
      </c>
      <c r="J8" s="10" t="s">
        <v>511</v>
      </c>
      <c r="K8" s="10" t="s">
        <v>339</v>
      </c>
      <c r="L8" s="113" t="s">
        <v>340</v>
      </c>
    </row>
    <row r="9" spans="2:12">
      <c r="B9" s="177" t="s">
        <v>341</v>
      </c>
      <c r="C9" s="178"/>
      <c r="D9" s="178"/>
      <c r="E9" s="178"/>
      <c r="F9" s="178"/>
      <c r="G9" s="178"/>
      <c r="H9" s="178"/>
      <c r="I9" s="178"/>
      <c r="J9" s="178"/>
      <c r="K9" s="178"/>
      <c r="L9" s="179"/>
    </row>
    <row r="10" spans="2:12" s="11" customFormat="1" ht="30">
      <c r="B10" s="12">
        <v>1</v>
      </c>
      <c r="C10" s="13" t="s">
        <v>342</v>
      </c>
      <c r="D10" s="13" t="s">
        <v>343</v>
      </c>
      <c r="E10" s="14" t="s">
        <v>10</v>
      </c>
      <c r="F10" s="15">
        <v>0</v>
      </c>
      <c r="G10" s="16">
        <v>130041738</v>
      </c>
      <c r="H10" s="17">
        <v>130041738</v>
      </c>
      <c r="I10" s="57">
        <v>130041738</v>
      </c>
      <c r="J10" s="22"/>
      <c r="K10" s="18">
        <f>I10/$I$23</f>
        <v>6.2424404053047632E-2</v>
      </c>
      <c r="L10" s="67" t="s">
        <v>244</v>
      </c>
    </row>
    <row r="11" spans="2:12" ht="60">
      <c r="B11" s="19">
        <v>2</v>
      </c>
      <c r="C11" s="47" t="s">
        <v>344</v>
      </c>
      <c r="D11" s="13" t="s">
        <v>345</v>
      </c>
      <c r="E11" s="14" t="s">
        <v>10</v>
      </c>
      <c r="F11" s="15">
        <v>74523018</v>
      </c>
      <c r="G11" s="20">
        <v>128433741</v>
      </c>
      <c r="H11" s="17">
        <f t="shared" ref="H11" si="0">+F11+G11</f>
        <v>202956759</v>
      </c>
      <c r="I11" s="57">
        <v>191555798</v>
      </c>
      <c r="J11" s="22">
        <f>+H11-I11</f>
        <v>11400961</v>
      </c>
      <c r="K11" s="18">
        <f>I11/$I$23</f>
        <v>9.1953219919715112E-2</v>
      </c>
      <c r="L11" s="67" t="s">
        <v>244</v>
      </c>
    </row>
    <row r="12" spans="2:12" ht="60">
      <c r="B12" s="19">
        <v>3</v>
      </c>
      <c r="C12" s="13" t="s">
        <v>346</v>
      </c>
      <c r="D12" s="13" t="s">
        <v>347</v>
      </c>
      <c r="E12" s="14" t="s">
        <v>10</v>
      </c>
      <c r="F12" s="15">
        <v>0</v>
      </c>
      <c r="G12" s="20">
        <v>0</v>
      </c>
      <c r="H12" s="17">
        <v>131825761</v>
      </c>
      <c r="I12" s="57">
        <v>39286849</v>
      </c>
      <c r="J12" s="22">
        <f>+H12-I12</f>
        <v>92538912</v>
      </c>
      <c r="K12" s="18">
        <f>I12/$I$23</f>
        <v>1.8859007682187932E-2</v>
      </c>
      <c r="L12" s="67" t="s">
        <v>244</v>
      </c>
    </row>
    <row r="13" spans="2:12" ht="29.25">
      <c r="B13" s="58">
        <v>4</v>
      </c>
      <c r="C13" s="59" t="s">
        <v>551</v>
      </c>
      <c r="D13" s="60" t="s">
        <v>552</v>
      </c>
      <c r="E13" s="61" t="s">
        <v>10</v>
      </c>
      <c r="F13" s="62">
        <v>20000000</v>
      </c>
      <c r="G13" s="63">
        <v>95342124</v>
      </c>
      <c r="H13" s="64">
        <f>+F13+G13</f>
        <v>115342124</v>
      </c>
      <c r="I13" s="57">
        <f>+H13</f>
        <v>115342124</v>
      </c>
      <c r="J13" s="57">
        <f>+H13-I13</f>
        <v>0</v>
      </c>
      <c r="K13" s="65">
        <f>+I13/I23</f>
        <v>5.536809537959822E-2</v>
      </c>
      <c r="L13" s="66" t="s">
        <v>244</v>
      </c>
    </row>
    <row r="14" spans="2:12">
      <c r="B14" s="19"/>
      <c r="C14" s="13"/>
      <c r="D14" s="13"/>
      <c r="E14" s="14"/>
      <c r="F14" s="37">
        <f>SUM(F10:F13)</f>
        <v>94523018</v>
      </c>
      <c r="G14" s="37">
        <f t="shared" ref="G14:J14" si="1">SUM(G10:G13)</f>
        <v>353817603</v>
      </c>
      <c r="H14" s="37">
        <f>SUM(H10:H13)</f>
        <v>580166382</v>
      </c>
      <c r="I14" s="37">
        <f t="shared" si="1"/>
        <v>476226509</v>
      </c>
      <c r="J14" s="37">
        <f t="shared" si="1"/>
        <v>103939873</v>
      </c>
      <c r="K14" s="38"/>
      <c r="L14" s="68"/>
    </row>
    <row r="15" spans="2:12">
      <c r="B15" s="186" t="s">
        <v>348</v>
      </c>
      <c r="C15" s="187"/>
      <c r="D15" s="187"/>
      <c r="E15" s="187"/>
      <c r="F15" s="187"/>
      <c r="G15" s="187"/>
      <c r="H15" s="187"/>
      <c r="I15" s="187"/>
      <c r="J15" s="187"/>
      <c r="K15" s="187"/>
      <c r="L15" s="188"/>
    </row>
    <row r="16" spans="2:12" ht="60">
      <c r="B16" s="19">
        <v>1</v>
      </c>
      <c r="C16" s="98" t="s">
        <v>349</v>
      </c>
      <c r="D16" s="21"/>
      <c r="E16" s="1"/>
      <c r="F16" s="15">
        <v>1208644560.0800002</v>
      </c>
      <c r="G16" s="20">
        <f>+'Form CA - Final'!E200</f>
        <v>716798435.68999994</v>
      </c>
      <c r="H16" s="16">
        <f>+F16+G16</f>
        <v>1925442995.77</v>
      </c>
      <c r="I16" s="16">
        <f>+'Form CA - Final'!I200</f>
        <v>1606960987.5036404</v>
      </c>
      <c r="J16" s="22">
        <v>0</v>
      </c>
      <c r="K16" s="18">
        <f>I16/$I$23</f>
        <v>0.77139527296545107</v>
      </c>
      <c r="L16" s="67" t="s">
        <v>10</v>
      </c>
    </row>
    <row r="17" spans="2:12" ht="16.5" thickBot="1">
      <c r="B17" s="23"/>
      <c r="C17" s="180" t="s">
        <v>331</v>
      </c>
      <c r="D17" s="181"/>
      <c r="E17" s="182"/>
      <c r="F17" s="24">
        <f>+F16</f>
        <v>1208644560.0800002</v>
      </c>
      <c r="G17" s="24">
        <f t="shared" ref="G17:J17" si="2">+G16</f>
        <v>716798435.68999994</v>
      </c>
      <c r="H17" s="24">
        <f t="shared" si="2"/>
        <v>1925442995.77</v>
      </c>
      <c r="I17" s="24">
        <f>+I16</f>
        <v>1606960987.5036404</v>
      </c>
      <c r="J17" s="24">
        <f t="shared" si="2"/>
        <v>0</v>
      </c>
      <c r="K17" s="25">
        <f>SUM(K10:K13)+K16</f>
        <v>1</v>
      </c>
      <c r="L17" s="69"/>
    </row>
    <row r="18" spans="2:12" ht="15.75" customHeight="1">
      <c r="B18" s="183" t="s">
        <v>348</v>
      </c>
      <c r="C18" s="184"/>
      <c r="D18" s="184"/>
      <c r="E18" s="184"/>
      <c r="F18" s="184"/>
      <c r="G18" s="184"/>
      <c r="H18" s="184"/>
      <c r="I18" s="184"/>
      <c r="J18" s="184"/>
      <c r="K18" s="184"/>
      <c r="L18" s="185"/>
    </row>
    <row r="19" spans="2:12" ht="30.75" thickBot="1">
      <c r="B19" s="39">
        <v>2</v>
      </c>
      <c r="C19" s="40" t="s">
        <v>350</v>
      </c>
      <c r="D19" s="41"/>
      <c r="E19" s="42" t="s">
        <v>553</v>
      </c>
      <c r="F19" s="43">
        <v>40480328.759999998</v>
      </c>
      <c r="G19" s="43">
        <v>4300000</v>
      </c>
      <c r="H19" s="16">
        <f>+F19+G19</f>
        <v>44780328.759999998</v>
      </c>
      <c r="I19" s="44">
        <f>+'Form CA - Final'!I211</f>
        <v>65637441.908556871</v>
      </c>
      <c r="J19" s="45">
        <v>0</v>
      </c>
      <c r="K19" s="46">
        <v>0</v>
      </c>
      <c r="L19" s="69" t="s">
        <v>10</v>
      </c>
    </row>
    <row r="20" spans="2:12" ht="16.5" thickBot="1">
      <c r="B20" s="70"/>
      <c r="C20" s="174" t="s">
        <v>554</v>
      </c>
      <c r="D20" s="175"/>
      <c r="E20" s="176"/>
      <c r="F20" s="71">
        <f t="shared" ref="F20:G20" si="3">SUM(F17:F19)</f>
        <v>1249124888.8400002</v>
      </c>
      <c r="G20" s="71">
        <f t="shared" si="3"/>
        <v>721098435.68999994</v>
      </c>
      <c r="H20" s="71">
        <f>SUM(H17:H19)</f>
        <v>1970223324.53</v>
      </c>
      <c r="I20" s="72">
        <f>SUM(I17:I19)</f>
        <v>1672598429.4121974</v>
      </c>
      <c r="J20" s="73">
        <f>SUM(J17:J19)</f>
        <v>0</v>
      </c>
      <c r="K20" s="74">
        <f>SUM(K10:K16)+K19</f>
        <v>1</v>
      </c>
      <c r="L20" s="75"/>
    </row>
    <row r="21" spans="2:12" ht="16.5" thickBot="1">
      <c r="B21" s="114"/>
      <c r="C21" s="115"/>
      <c r="D21" s="27"/>
      <c r="E21" s="116"/>
      <c r="F21" s="27"/>
      <c r="G21" s="27"/>
      <c r="H21" s="31"/>
      <c r="I21" s="27"/>
      <c r="J21" s="27"/>
      <c r="K21" s="27"/>
      <c r="L21" s="117"/>
    </row>
    <row r="22" spans="2:12" ht="16.5" thickBot="1">
      <c r="B22" s="70"/>
      <c r="C22" s="174" t="s">
        <v>555</v>
      </c>
      <c r="D22" s="175"/>
      <c r="E22" s="176"/>
      <c r="F22" s="71">
        <f>+F14+F17+F19</f>
        <v>1343647906.8400002</v>
      </c>
      <c r="G22" s="71">
        <f>+G14+G17+G19</f>
        <v>1074916038.6900001</v>
      </c>
      <c r="H22" s="71">
        <f>+H14+H17+H19</f>
        <v>2550389706.5300002</v>
      </c>
      <c r="I22" s="71">
        <f>+I14+I17+I19</f>
        <v>2148824938.4121971</v>
      </c>
      <c r="J22" s="71">
        <f t="shared" ref="J22" si="4">+J14+J17+J19</f>
        <v>103939873</v>
      </c>
      <c r="K22" s="74"/>
      <c r="L22" s="75"/>
    </row>
    <row r="23" spans="2:12" ht="16.5" thickBot="1">
      <c r="D23" s="112" t="s">
        <v>556</v>
      </c>
      <c r="H23" s="71">
        <f>+H14+H17</f>
        <v>2505609377.77</v>
      </c>
      <c r="I23" s="72">
        <f>+I10+I11+I12+I16+I13</f>
        <v>2083187496.5036404</v>
      </c>
    </row>
    <row r="24" spans="2:12">
      <c r="F24" s="26"/>
    </row>
    <row r="26" spans="2:12">
      <c r="F26" s="27"/>
      <c r="G26" s="28"/>
      <c r="H26" s="27"/>
    </row>
    <row r="27" spans="2:12">
      <c r="F27" s="27"/>
      <c r="G27" s="29"/>
      <c r="H27" s="30"/>
    </row>
    <row r="28" spans="2:12">
      <c r="F28" s="27"/>
      <c r="G28" s="28"/>
      <c r="H28" s="30"/>
    </row>
    <row r="29" spans="2:12">
      <c r="F29" s="27"/>
      <c r="G29" s="27"/>
      <c r="H29" s="27"/>
    </row>
    <row r="30" spans="2:12">
      <c r="F30" s="32"/>
      <c r="G30" s="27"/>
      <c r="H30" s="31"/>
    </row>
    <row r="31" spans="2:12">
      <c r="F31" s="33"/>
      <c r="G31" s="27"/>
      <c r="H31" s="30"/>
    </row>
    <row r="32" spans="2:12">
      <c r="F32" s="32"/>
      <c r="G32" s="27"/>
      <c r="H32" s="27"/>
    </row>
    <row r="33" spans="6:8">
      <c r="F33" s="27"/>
      <c r="G33" s="27"/>
      <c r="H33" s="27"/>
    </row>
    <row r="34" spans="6:8">
      <c r="F34" s="27"/>
      <c r="G34" s="27"/>
      <c r="H34" s="27"/>
    </row>
    <row r="35" spans="6:8">
      <c r="F35" s="27"/>
      <c r="G35" s="27"/>
      <c r="H35" s="27"/>
    </row>
    <row r="36" spans="6:8">
      <c r="F36" s="27"/>
      <c r="G36" s="27"/>
      <c r="H36" s="27"/>
    </row>
    <row r="37" spans="6:8">
      <c r="F37" s="27"/>
      <c r="G37" s="27"/>
      <c r="H37" s="27"/>
    </row>
    <row r="38" spans="6:8">
      <c r="F38" s="27"/>
      <c r="G38" s="27"/>
      <c r="H38" s="27"/>
    </row>
    <row r="39" spans="6:8">
      <c r="F39" s="27"/>
      <c r="G39" s="27"/>
      <c r="H39" s="27"/>
    </row>
    <row r="40" spans="6:8">
      <c r="F40" s="27"/>
      <c r="G40" s="27"/>
      <c r="H40" s="27"/>
    </row>
  </sheetData>
  <sheetProtection password="CA19" sheet="1" objects="1" scenarios="1" selectLockedCells="1" selectUnlockedCells="1"/>
  <mergeCells count="12">
    <mergeCell ref="C22:E22"/>
    <mergeCell ref="C20:E20"/>
    <mergeCell ref="B9:L9"/>
    <mergeCell ref="C17:E17"/>
    <mergeCell ref="B7:L7"/>
    <mergeCell ref="B18:L18"/>
    <mergeCell ref="B15:L15"/>
    <mergeCell ref="B2:L2"/>
    <mergeCell ref="B3:L3"/>
    <mergeCell ref="B4:L4"/>
    <mergeCell ref="B5:L5"/>
    <mergeCell ref="B6:L6"/>
  </mergeCells>
  <pageMargins left="0.46" right="0.17" top="0.53" bottom="0.37" header="0.31" footer="0.55000000000000004"/>
  <pageSetup paperSize="5" scale="63" orientation="landscape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13"/>
  <sheetViews>
    <sheetView zoomScale="96" zoomScaleNormal="96" workbookViewId="0">
      <pane xSplit="2" ySplit="8" topLeftCell="C154" activePane="bottomRight" state="frozen"/>
      <selection pane="topRight" activeCell="D1" sqref="D1"/>
      <selection pane="bottomLeft" activeCell="A3" sqref="A3"/>
      <selection pane="bottomRight" activeCell="I200" sqref="I200"/>
    </sheetView>
  </sheetViews>
  <sheetFormatPr defaultRowHeight="15"/>
  <cols>
    <col min="1" max="1" width="5.85546875" style="123" customWidth="1"/>
    <col min="2" max="2" width="58.85546875" style="123" customWidth="1"/>
    <col min="3" max="3" width="15.28515625" style="124" customWidth="1"/>
    <col min="4" max="4" width="14.7109375" style="118" customWidth="1"/>
    <col min="5" max="5" width="15.85546875" style="123" customWidth="1"/>
    <col min="6" max="9" width="14.42578125" style="118" customWidth="1"/>
    <col min="10" max="10" width="9.140625" style="123"/>
    <col min="11" max="11" width="11.42578125" style="123" bestFit="1" customWidth="1"/>
    <col min="12" max="16384" width="9.140625" style="123"/>
  </cols>
  <sheetData>
    <row r="1" spans="1:9" ht="15.75" thickBot="1"/>
    <row r="2" spans="1:9" ht="16.5" thickBot="1">
      <c r="A2" s="198" t="s">
        <v>562</v>
      </c>
      <c r="B2" s="199"/>
      <c r="C2" s="199"/>
      <c r="D2" s="199"/>
      <c r="E2" s="199"/>
      <c r="F2" s="199"/>
      <c r="G2" s="199"/>
      <c r="H2" s="199"/>
      <c r="I2" s="200"/>
    </row>
    <row r="3" spans="1:9" ht="16.5" thickBot="1">
      <c r="A3" s="198" t="s">
        <v>572</v>
      </c>
      <c r="B3" s="199"/>
      <c r="C3" s="199"/>
      <c r="D3" s="199"/>
      <c r="E3" s="199"/>
      <c r="F3" s="199"/>
      <c r="G3" s="199"/>
      <c r="H3" s="199"/>
      <c r="I3" s="200"/>
    </row>
    <row r="4" spans="1:9" ht="16.5" thickBot="1">
      <c r="A4" s="201" t="s">
        <v>563</v>
      </c>
      <c r="B4" s="202"/>
      <c r="C4" s="202"/>
      <c r="D4" s="202"/>
      <c r="E4" s="202"/>
      <c r="F4" s="202"/>
      <c r="G4" s="202"/>
      <c r="H4" s="202"/>
      <c r="I4" s="203"/>
    </row>
    <row r="5" spans="1:9" ht="15.75" thickBot="1">
      <c r="A5" s="204" t="s">
        <v>567</v>
      </c>
      <c r="B5" s="205"/>
      <c r="C5" s="205"/>
      <c r="D5" s="205"/>
      <c r="E5" s="205"/>
      <c r="F5" s="205"/>
      <c r="G5" s="205"/>
      <c r="H5" s="205"/>
      <c r="I5" s="206"/>
    </row>
    <row r="6" spans="1:9" ht="15.75" customHeight="1" thickBot="1">
      <c r="A6" s="207" t="s">
        <v>566</v>
      </c>
      <c r="B6" s="208"/>
      <c r="C6" s="208"/>
      <c r="D6" s="208"/>
      <c r="E6" s="208"/>
      <c r="F6" s="208"/>
      <c r="G6" s="208"/>
      <c r="H6" s="208"/>
      <c r="I6" s="209"/>
    </row>
    <row r="7" spans="1:9" ht="30" customHeight="1" thickBot="1">
      <c r="A7" s="210" t="s">
        <v>330</v>
      </c>
      <c r="B7" s="211"/>
      <c r="C7" s="212"/>
      <c r="D7" s="210" t="s">
        <v>568</v>
      </c>
      <c r="E7" s="212"/>
      <c r="F7" s="213" t="s">
        <v>550</v>
      </c>
      <c r="G7" s="214"/>
      <c r="H7" s="214"/>
      <c r="I7" s="215"/>
    </row>
    <row r="8" spans="1:9" s="2" customFormat="1" ht="95.25" customHeight="1">
      <c r="A8" s="119" t="s">
        <v>329</v>
      </c>
      <c r="B8" s="34" t="s">
        <v>352</v>
      </c>
      <c r="C8" s="34" t="s">
        <v>353</v>
      </c>
      <c r="D8" s="36" t="s">
        <v>569</v>
      </c>
      <c r="E8" s="35" t="s">
        <v>5</v>
      </c>
      <c r="F8" s="36" t="s">
        <v>5</v>
      </c>
      <c r="G8" s="35" t="s">
        <v>524</v>
      </c>
      <c r="H8" s="35" t="s">
        <v>525</v>
      </c>
      <c r="I8" s="35" t="s">
        <v>266</v>
      </c>
    </row>
    <row r="9" spans="1:9">
      <c r="A9" s="125">
        <v>1</v>
      </c>
      <c r="B9" s="48" t="s">
        <v>354</v>
      </c>
      <c r="C9" s="77" t="s">
        <v>355</v>
      </c>
      <c r="D9" s="49">
        <v>4992228</v>
      </c>
      <c r="E9" s="126" t="s">
        <v>13</v>
      </c>
      <c r="F9" s="49">
        <v>2277523.2920547947</v>
      </c>
      <c r="G9" s="49">
        <v>4992228</v>
      </c>
      <c r="H9" s="49">
        <v>4842591.9099815693</v>
      </c>
      <c r="I9" s="49">
        <v>7120115.202036364</v>
      </c>
    </row>
    <row r="10" spans="1:9">
      <c r="A10" s="125">
        <v>2</v>
      </c>
      <c r="B10" s="48" t="s">
        <v>103</v>
      </c>
      <c r="C10" s="77" t="s">
        <v>104</v>
      </c>
      <c r="D10" s="49">
        <v>6047061</v>
      </c>
      <c r="E10" s="126" t="s">
        <v>13</v>
      </c>
      <c r="F10" s="49">
        <v>2553596.332712329</v>
      </c>
      <c r="G10" s="49">
        <v>6033391</v>
      </c>
      <c r="H10" s="49">
        <v>5852547.2887767972</v>
      </c>
      <c r="I10" s="49">
        <v>8406143.6214891262</v>
      </c>
    </row>
    <row r="11" spans="1:9">
      <c r="A11" s="125">
        <v>3</v>
      </c>
      <c r="B11" s="48" t="s">
        <v>101</v>
      </c>
      <c r="C11" s="77" t="s">
        <v>102</v>
      </c>
      <c r="D11" s="49">
        <v>6332655</v>
      </c>
      <c r="E11" s="126" t="s">
        <v>13</v>
      </c>
      <c r="F11" s="49">
        <v>2666771.5026849317</v>
      </c>
      <c r="G11" s="49">
        <v>6319921</v>
      </c>
      <c r="H11" s="49">
        <v>6130488.8932001162</v>
      </c>
      <c r="I11" s="49">
        <v>8797260.3958850484</v>
      </c>
    </row>
    <row r="12" spans="1:9">
      <c r="A12" s="125">
        <v>4</v>
      </c>
      <c r="B12" s="48" t="s">
        <v>99</v>
      </c>
      <c r="C12" s="77" t="s">
        <v>100</v>
      </c>
      <c r="D12" s="49">
        <v>5165139</v>
      </c>
      <c r="E12" s="126" t="s">
        <v>13</v>
      </c>
      <c r="F12" s="49">
        <v>2371974.177315068</v>
      </c>
      <c r="G12" s="49">
        <v>5157979</v>
      </c>
      <c r="H12" s="49">
        <v>5003374.7211174704</v>
      </c>
      <c r="I12" s="49">
        <v>7375348.8984325379</v>
      </c>
    </row>
    <row r="13" spans="1:9" s="2" customFormat="1">
      <c r="A13" s="86">
        <v>5</v>
      </c>
      <c r="B13" s="48" t="s">
        <v>97</v>
      </c>
      <c r="C13" s="77" t="s">
        <v>98</v>
      </c>
      <c r="D13" s="120">
        <v>5766891.71</v>
      </c>
      <c r="E13" s="126">
        <v>2764319.4</v>
      </c>
      <c r="F13" s="120">
        <v>2431864.738410959</v>
      </c>
      <c r="G13" s="49">
        <v>5683539</v>
      </c>
      <c r="H13" s="49">
        <v>5513181.6859055189</v>
      </c>
      <c r="I13" s="49">
        <v>7945046.424316478</v>
      </c>
    </row>
    <row r="14" spans="1:9">
      <c r="A14" s="125">
        <v>6</v>
      </c>
      <c r="B14" s="48" t="s">
        <v>96</v>
      </c>
      <c r="C14" s="77" t="s">
        <v>280</v>
      </c>
      <c r="D14" s="49">
        <v>6343356.3800000008</v>
      </c>
      <c r="E14" s="126">
        <v>9326024</v>
      </c>
      <c r="F14" s="49">
        <v>2739105.0093150684</v>
      </c>
      <c r="G14" s="49">
        <v>6343356</v>
      </c>
      <c r="H14" s="49">
        <v>6153221.4569793381</v>
      </c>
      <c r="I14" s="49">
        <v>8892326.466294406</v>
      </c>
    </row>
    <row r="15" spans="1:9" s="2" customFormat="1" ht="16.5" customHeight="1">
      <c r="A15" s="86">
        <v>7</v>
      </c>
      <c r="B15" s="48" t="s">
        <v>95</v>
      </c>
      <c r="C15" s="3" t="s">
        <v>279</v>
      </c>
      <c r="D15" s="120">
        <v>8134306</v>
      </c>
      <c r="E15" s="126" t="s">
        <v>13</v>
      </c>
      <c r="F15" s="120">
        <v>3247316.475178082</v>
      </c>
      <c r="G15" s="49">
        <v>7681411</v>
      </c>
      <c r="H15" s="49">
        <v>7451169.8515859926</v>
      </c>
      <c r="I15" s="49">
        <v>10698486.326764075</v>
      </c>
    </row>
    <row r="16" spans="1:9">
      <c r="A16" s="125">
        <v>8</v>
      </c>
      <c r="B16" s="48" t="s">
        <v>94</v>
      </c>
      <c r="C16" s="3" t="s">
        <v>278</v>
      </c>
      <c r="D16" s="49">
        <v>6822150</v>
      </c>
      <c r="E16" s="126" t="s">
        <v>13</v>
      </c>
      <c r="F16" s="49">
        <v>2692875.6970958901</v>
      </c>
      <c r="G16" s="49">
        <v>6576202</v>
      </c>
      <c r="H16" s="49">
        <v>6379088.1753807347</v>
      </c>
      <c r="I16" s="49">
        <v>9071963.8724766243</v>
      </c>
    </row>
    <row r="17" spans="1:9">
      <c r="A17" s="125">
        <v>9</v>
      </c>
      <c r="B17" s="48" t="s">
        <v>251</v>
      </c>
      <c r="C17" s="77" t="s">
        <v>286</v>
      </c>
      <c r="D17" s="49">
        <v>6345798</v>
      </c>
      <c r="E17" s="126" t="s">
        <v>13</v>
      </c>
      <c r="F17" s="49">
        <v>2554161.9509873977</v>
      </c>
      <c r="G17" s="49">
        <v>6345798</v>
      </c>
      <c r="H17" s="49">
        <v>6155590.2609370453</v>
      </c>
      <c r="I17" s="49">
        <v>8709752.211924443</v>
      </c>
    </row>
    <row r="18" spans="1:9">
      <c r="A18" s="125">
        <v>10</v>
      </c>
      <c r="B18" s="48" t="s">
        <v>82</v>
      </c>
      <c r="C18" s="77" t="s">
        <v>83</v>
      </c>
      <c r="D18" s="49">
        <v>8032189</v>
      </c>
      <c r="E18" s="126">
        <v>9526804</v>
      </c>
      <c r="F18" s="49">
        <v>3036152.5551780825</v>
      </c>
      <c r="G18" s="49">
        <v>8032189</v>
      </c>
      <c r="H18" s="49">
        <v>7791433.6987098651</v>
      </c>
      <c r="I18" s="49">
        <v>10827586.253887948</v>
      </c>
    </row>
    <row r="19" spans="1:9">
      <c r="A19" s="125">
        <v>11</v>
      </c>
      <c r="B19" s="48" t="s">
        <v>250</v>
      </c>
      <c r="C19" s="77" t="s">
        <v>285</v>
      </c>
      <c r="D19" s="49">
        <v>6055283</v>
      </c>
      <c r="E19" s="126">
        <v>6168539</v>
      </c>
      <c r="F19" s="49">
        <v>2557419.5006334246</v>
      </c>
      <c r="G19" s="49">
        <v>6055283</v>
      </c>
      <c r="H19" s="49">
        <v>5873783.102143758</v>
      </c>
      <c r="I19" s="49">
        <v>8431202.6027771831</v>
      </c>
    </row>
    <row r="20" spans="1:9">
      <c r="A20" s="125">
        <v>12</v>
      </c>
      <c r="B20" s="48" t="s">
        <v>249</v>
      </c>
      <c r="C20" s="77" t="s">
        <v>284</v>
      </c>
      <c r="D20" s="49">
        <v>5817366</v>
      </c>
      <c r="E20" s="126">
        <v>9572520</v>
      </c>
      <c r="F20" s="49">
        <v>2498237.1753490409</v>
      </c>
      <c r="G20" s="49">
        <v>5817366</v>
      </c>
      <c r="H20" s="49">
        <v>5642997.3809292847</v>
      </c>
      <c r="I20" s="49">
        <v>8141234.5562783256</v>
      </c>
    </row>
    <row r="21" spans="1:9">
      <c r="A21" s="125">
        <v>13</v>
      </c>
      <c r="B21" s="48" t="s">
        <v>247</v>
      </c>
      <c r="C21" s="77" t="s">
        <v>248</v>
      </c>
      <c r="D21" s="49">
        <v>5678324</v>
      </c>
      <c r="E21" s="126">
        <v>8002633</v>
      </c>
      <c r="F21" s="49">
        <v>2403677.6714301375</v>
      </c>
      <c r="G21" s="49">
        <v>5678324</v>
      </c>
      <c r="H21" s="49">
        <v>5508122.9993209811</v>
      </c>
      <c r="I21" s="49">
        <v>7911800.670751119</v>
      </c>
    </row>
    <row r="22" spans="1:9">
      <c r="A22" s="125">
        <v>14</v>
      </c>
      <c r="B22" s="48" t="s">
        <v>246</v>
      </c>
      <c r="C22" s="3" t="s">
        <v>356</v>
      </c>
      <c r="D22" s="49">
        <v>5759777</v>
      </c>
      <c r="E22" s="126">
        <v>9672412</v>
      </c>
      <c r="F22" s="49">
        <v>2700147.1829150687</v>
      </c>
      <c r="G22" s="49">
        <v>5759777</v>
      </c>
      <c r="H22" s="49">
        <v>5587134.5426326506</v>
      </c>
      <c r="I22" s="49">
        <v>8287281.7255477197</v>
      </c>
    </row>
    <row r="23" spans="1:9">
      <c r="A23" s="125">
        <v>15</v>
      </c>
      <c r="B23" s="48" t="s">
        <v>12</v>
      </c>
      <c r="C23" s="77" t="s">
        <v>14</v>
      </c>
      <c r="D23" s="49">
        <v>9569501</v>
      </c>
      <c r="E23" s="126">
        <v>12006113</v>
      </c>
      <c r="F23" s="49">
        <v>3759914.1293150685</v>
      </c>
      <c r="G23" s="49">
        <v>9569501</v>
      </c>
      <c r="H23" s="49">
        <v>9282666.6019982528</v>
      </c>
      <c r="I23" s="49">
        <v>13042580.731313322</v>
      </c>
    </row>
    <row r="24" spans="1:9">
      <c r="A24" s="125">
        <v>16</v>
      </c>
      <c r="B24" s="48" t="s">
        <v>357</v>
      </c>
      <c r="C24" s="77" t="s">
        <v>283</v>
      </c>
      <c r="D24" s="49">
        <v>6858764</v>
      </c>
      <c r="E24" s="126" t="s">
        <v>13</v>
      </c>
      <c r="F24" s="49">
        <v>2940263.2780273976</v>
      </c>
      <c r="G24" s="49">
        <v>7054075</v>
      </c>
      <c r="H24" s="49">
        <v>6842637.5012125326</v>
      </c>
      <c r="I24" s="49">
        <v>9782900.7792399302</v>
      </c>
    </row>
    <row r="25" spans="1:9">
      <c r="A25" s="125">
        <v>17</v>
      </c>
      <c r="B25" s="48" t="s">
        <v>358</v>
      </c>
      <c r="C25" s="77" t="s">
        <v>282</v>
      </c>
      <c r="D25" s="49">
        <v>6947713</v>
      </c>
      <c r="E25" s="126" t="s">
        <v>13</v>
      </c>
      <c r="F25" s="49">
        <v>2943051.2623408223</v>
      </c>
      <c r="G25" s="49">
        <v>6947713</v>
      </c>
      <c r="H25" s="49">
        <v>6739463.5755165387</v>
      </c>
      <c r="I25" s="49">
        <v>9682514.8378573619</v>
      </c>
    </row>
    <row r="26" spans="1:9">
      <c r="A26" s="125">
        <v>18</v>
      </c>
      <c r="B26" s="99" t="s">
        <v>359</v>
      </c>
      <c r="C26" s="77" t="s">
        <v>281</v>
      </c>
      <c r="D26" s="49">
        <v>6047060</v>
      </c>
      <c r="E26" s="126">
        <v>8529855</v>
      </c>
      <c r="F26" s="49">
        <v>2563514.6588931517</v>
      </c>
      <c r="G26" s="49">
        <v>6047060</v>
      </c>
      <c r="H26" s="49">
        <v>5865806.5767775727</v>
      </c>
      <c r="I26" s="49">
        <v>8429321.2356707249</v>
      </c>
    </row>
    <row r="27" spans="1:9">
      <c r="A27" s="125">
        <v>19</v>
      </c>
      <c r="B27" s="48" t="s">
        <v>360</v>
      </c>
      <c r="C27" s="77" t="s">
        <v>245</v>
      </c>
      <c r="D27" s="49">
        <v>7040644</v>
      </c>
      <c r="E27" s="126">
        <v>10552065</v>
      </c>
      <c r="F27" s="49">
        <v>2906652.1087123291</v>
      </c>
      <c r="G27" s="49">
        <v>7040644</v>
      </c>
      <c r="H27" s="49">
        <v>6829609.0794451451</v>
      </c>
      <c r="I27" s="49">
        <v>9736261.1881574746</v>
      </c>
    </row>
    <row r="28" spans="1:9">
      <c r="A28" s="125">
        <v>20</v>
      </c>
      <c r="B28" s="48" t="s">
        <v>84</v>
      </c>
      <c r="C28" s="3" t="s">
        <v>361</v>
      </c>
      <c r="D28" s="49">
        <v>8966922.0199999996</v>
      </c>
      <c r="E28" s="126" t="s">
        <v>13</v>
      </c>
      <c r="F28" s="49">
        <v>4306015.5870684935</v>
      </c>
      <c r="G28" s="49">
        <v>8966922.0199999996</v>
      </c>
      <c r="H28" s="49">
        <v>8698149.209428655</v>
      </c>
      <c r="I28" s="49">
        <v>13004164.796497148</v>
      </c>
    </row>
    <row r="29" spans="1:9">
      <c r="A29" s="125">
        <v>21</v>
      </c>
      <c r="B29" s="48" t="s">
        <v>362</v>
      </c>
      <c r="C29" s="77" t="s">
        <v>277</v>
      </c>
      <c r="D29" s="49">
        <v>6523458</v>
      </c>
      <c r="E29" s="126" t="s">
        <v>13</v>
      </c>
      <c r="F29" s="49">
        <v>2819682.6185205481</v>
      </c>
      <c r="G29" s="49">
        <v>6523458</v>
      </c>
      <c r="H29" s="49">
        <v>6327925.1139780777</v>
      </c>
      <c r="I29" s="49">
        <v>9147607.7324986253</v>
      </c>
    </row>
    <row r="30" spans="1:9">
      <c r="A30" s="125">
        <v>22</v>
      </c>
      <c r="B30" s="48" t="s">
        <v>9</v>
      </c>
      <c r="C30" s="77" t="s">
        <v>11</v>
      </c>
      <c r="D30" s="49">
        <v>4771783</v>
      </c>
      <c r="E30" s="126">
        <v>5935512.2800000003</v>
      </c>
      <c r="F30" s="49">
        <v>881458.3449863015</v>
      </c>
      <c r="G30" s="49">
        <v>4771783</v>
      </c>
      <c r="H30" s="49">
        <v>4628754.4863711316</v>
      </c>
      <c r="I30" s="49">
        <v>5510212.8313574335</v>
      </c>
    </row>
    <row r="31" spans="1:9">
      <c r="A31" s="125">
        <v>23</v>
      </c>
      <c r="B31" s="48" t="s">
        <v>363</v>
      </c>
      <c r="C31" s="77" t="s">
        <v>276</v>
      </c>
      <c r="D31" s="49">
        <v>5485310</v>
      </c>
      <c r="E31" s="126">
        <v>5163805</v>
      </c>
      <c r="F31" s="49">
        <v>2281051.031609863</v>
      </c>
      <c r="G31" s="49">
        <v>5485310</v>
      </c>
      <c r="H31" s="49">
        <v>5320894.3641478317</v>
      </c>
      <c r="I31" s="49">
        <v>7601945.3957576947</v>
      </c>
    </row>
    <row r="32" spans="1:9">
      <c r="A32" s="125">
        <v>24</v>
      </c>
      <c r="B32" s="48" t="s">
        <v>93</v>
      </c>
      <c r="C32" s="77" t="s">
        <v>275</v>
      </c>
      <c r="D32" s="49">
        <v>6300000</v>
      </c>
      <c r="E32" s="126">
        <v>5680545</v>
      </c>
      <c r="F32" s="49">
        <v>2527755.2919320548</v>
      </c>
      <c r="G32" s="49">
        <v>6300000</v>
      </c>
      <c r="H32" s="49">
        <v>6111165.0014550388</v>
      </c>
      <c r="I32" s="49">
        <v>8638920.2933870926</v>
      </c>
    </row>
    <row r="33" spans="1:9">
      <c r="A33" s="125">
        <v>25</v>
      </c>
      <c r="B33" s="48" t="s">
        <v>364</v>
      </c>
      <c r="C33" s="77" t="s">
        <v>274</v>
      </c>
      <c r="D33" s="49">
        <v>6922356</v>
      </c>
      <c r="E33" s="126" t="s">
        <v>13</v>
      </c>
      <c r="F33" s="49">
        <v>2863030.3504657531</v>
      </c>
      <c r="G33" s="49">
        <v>6922356</v>
      </c>
      <c r="H33" s="49">
        <v>6714866.6213987777</v>
      </c>
      <c r="I33" s="49">
        <v>9577896.9718645308</v>
      </c>
    </row>
    <row r="34" spans="1:9">
      <c r="A34" s="125">
        <v>26</v>
      </c>
      <c r="B34" s="48" t="s">
        <v>365</v>
      </c>
      <c r="C34" s="77" t="s">
        <v>273</v>
      </c>
      <c r="D34" s="49">
        <v>5100000</v>
      </c>
      <c r="E34" s="126" t="s">
        <v>13</v>
      </c>
      <c r="F34" s="49">
        <v>2188054.7945205481</v>
      </c>
      <c r="G34" s="49">
        <v>5100000</v>
      </c>
      <c r="H34" s="49">
        <v>4947133.5726064602</v>
      </c>
      <c r="I34" s="49">
        <v>7135188.3671270087</v>
      </c>
    </row>
    <row r="35" spans="1:9">
      <c r="A35" s="125">
        <v>27</v>
      </c>
      <c r="B35" s="48" t="s">
        <v>366</v>
      </c>
      <c r="C35" s="77" t="s">
        <v>272</v>
      </c>
      <c r="D35" s="49">
        <v>6970524</v>
      </c>
      <c r="E35" s="126">
        <v>2607618</v>
      </c>
      <c r="F35" s="49">
        <v>2890833.5908909589</v>
      </c>
      <c r="G35" s="49">
        <v>6970524</v>
      </c>
      <c r="H35" s="49">
        <v>6761590.8429527599</v>
      </c>
      <c r="I35" s="49">
        <v>9652424.4338437188</v>
      </c>
    </row>
    <row r="36" spans="1:9">
      <c r="A36" s="125">
        <v>28</v>
      </c>
      <c r="B36" s="48" t="s">
        <v>85</v>
      </c>
      <c r="C36" s="77" t="s">
        <v>86</v>
      </c>
      <c r="D36" s="49">
        <v>3506430</v>
      </c>
      <c r="E36" s="126" t="s">
        <v>13</v>
      </c>
      <c r="F36" s="49">
        <v>1825912.5036712326</v>
      </c>
      <c r="G36" s="49">
        <v>3506430</v>
      </c>
      <c r="H36" s="49">
        <v>3401328.9358812687</v>
      </c>
      <c r="I36" s="49">
        <v>5227241.4395525008</v>
      </c>
    </row>
    <row r="37" spans="1:9">
      <c r="A37" s="125">
        <v>29</v>
      </c>
      <c r="B37" s="48" t="s">
        <v>367</v>
      </c>
      <c r="C37" s="77" t="s">
        <v>271</v>
      </c>
      <c r="D37" s="49">
        <v>6041913</v>
      </c>
      <c r="E37" s="126">
        <v>8696634</v>
      </c>
      <c r="F37" s="49">
        <v>2532808.9613150684</v>
      </c>
      <c r="G37" s="49">
        <v>6041913</v>
      </c>
      <c r="H37" s="49">
        <v>5860813.851974003</v>
      </c>
      <c r="I37" s="49">
        <v>8393622.8132890724</v>
      </c>
    </row>
    <row r="38" spans="1:9">
      <c r="A38" s="125">
        <v>30</v>
      </c>
      <c r="B38" s="48" t="s">
        <v>368</v>
      </c>
      <c r="C38" s="77" t="s">
        <v>369</v>
      </c>
      <c r="D38" s="49">
        <v>7031366</v>
      </c>
      <c r="E38" s="126" t="s">
        <v>13</v>
      </c>
      <c r="F38" s="49">
        <v>3146370.746809863</v>
      </c>
      <c r="G38" s="49">
        <v>7031366</v>
      </c>
      <c r="H38" s="49">
        <v>6820609.176447764</v>
      </c>
      <c r="I38" s="49">
        <v>9966979.9232576266</v>
      </c>
    </row>
    <row r="39" spans="1:9">
      <c r="A39" s="125">
        <v>31</v>
      </c>
      <c r="B39" s="48" t="s">
        <v>92</v>
      </c>
      <c r="C39" s="77" t="s">
        <v>270</v>
      </c>
      <c r="D39" s="49">
        <v>5115555</v>
      </c>
      <c r="E39" s="126">
        <v>8107080</v>
      </c>
      <c r="F39" s="49">
        <v>2325742.8258652054</v>
      </c>
      <c r="G39" s="49">
        <v>5115555</v>
      </c>
      <c r="H39" s="49">
        <v>4962222.3300029095</v>
      </c>
      <c r="I39" s="49">
        <v>7287965.1558681149</v>
      </c>
    </row>
    <row r="40" spans="1:9">
      <c r="A40" s="125">
        <v>32</v>
      </c>
      <c r="B40" s="48" t="s">
        <v>370</v>
      </c>
      <c r="C40" s="77" t="s">
        <v>91</v>
      </c>
      <c r="D40" s="49">
        <v>4998109</v>
      </c>
      <c r="E40" s="126" t="s">
        <v>90</v>
      </c>
      <c r="F40" s="49">
        <v>2299676.5564931501</v>
      </c>
      <c r="G40" s="49">
        <v>4998109</v>
      </c>
      <c r="H40" s="49">
        <v>4848296.6340091182</v>
      </c>
      <c r="I40" s="49">
        <v>7147973.1905022683</v>
      </c>
    </row>
    <row r="41" spans="1:9">
      <c r="A41" s="125">
        <v>33</v>
      </c>
      <c r="B41" s="48" t="s">
        <v>254</v>
      </c>
      <c r="C41" s="77" t="s">
        <v>297</v>
      </c>
      <c r="D41" s="49">
        <v>6955377</v>
      </c>
      <c r="E41" s="126" t="s">
        <v>13</v>
      </c>
      <c r="F41" s="49">
        <v>2978982.6586301364</v>
      </c>
      <c r="G41" s="49">
        <v>6955377</v>
      </c>
      <c r="H41" s="49">
        <v>6746897.8562421184</v>
      </c>
      <c r="I41" s="49">
        <v>9725880.5148722548</v>
      </c>
    </row>
    <row r="42" spans="1:9">
      <c r="A42" s="125">
        <v>34</v>
      </c>
      <c r="B42" s="48" t="s">
        <v>371</v>
      </c>
      <c r="C42" s="77" t="s">
        <v>58</v>
      </c>
      <c r="D42" s="49">
        <v>6523458</v>
      </c>
      <c r="E42" s="126" t="s">
        <v>13</v>
      </c>
      <c r="F42" s="49">
        <v>2818933.7106849314</v>
      </c>
      <c r="G42" s="49">
        <v>6523458</v>
      </c>
      <c r="H42" s="49">
        <v>6327925.1139780777</v>
      </c>
      <c r="I42" s="49">
        <v>9146858.8246630095</v>
      </c>
    </row>
    <row r="43" spans="1:9">
      <c r="A43" s="125">
        <v>35</v>
      </c>
      <c r="B43" s="48" t="s">
        <v>253</v>
      </c>
      <c r="C43" s="77" t="s">
        <v>296</v>
      </c>
      <c r="D43" s="49">
        <v>5233179</v>
      </c>
      <c r="E43" s="126" t="s">
        <v>13</v>
      </c>
      <c r="F43" s="49">
        <v>2385999.9734794521</v>
      </c>
      <c r="G43" s="49">
        <v>5233179</v>
      </c>
      <c r="H43" s="49">
        <v>5076320.6906586476</v>
      </c>
      <c r="I43" s="49">
        <v>7462320.6641380992</v>
      </c>
    </row>
    <row r="44" spans="1:9">
      <c r="A44" s="125">
        <v>36</v>
      </c>
      <c r="B44" s="48" t="s">
        <v>256</v>
      </c>
      <c r="C44" s="77" t="s">
        <v>295</v>
      </c>
      <c r="D44" s="49">
        <v>5345343</v>
      </c>
      <c r="E44" s="126">
        <v>8001072</v>
      </c>
      <c r="F44" s="49">
        <v>2352574.2132602739</v>
      </c>
      <c r="G44" s="49">
        <v>5345343</v>
      </c>
      <c r="H44" s="49">
        <v>5185122.7083131243</v>
      </c>
      <c r="I44" s="49">
        <v>7537696.9215733986</v>
      </c>
    </row>
    <row r="45" spans="1:9">
      <c r="A45" s="125">
        <v>37</v>
      </c>
      <c r="B45" s="48" t="s">
        <v>255</v>
      </c>
      <c r="C45" s="77" t="s">
        <v>294</v>
      </c>
      <c r="D45" s="49">
        <v>5345343</v>
      </c>
      <c r="E45" s="126">
        <v>8001593</v>
      </c>
      <c r="F45" s="49">
        <v>2351916.5957260276</v>
      </c>
      <c r="G45" s="49">
        <v>5345343</v>
      </c>
      <c r="H45" s="49">
        <v>5185122.7083131243</v>
      </c>
      <c r="I45" s="49">
        <v>7537039.3040391523</v>
      </c>
    </row>
    <row r="46" spans="1:9">
      <c r="A46" s="125">
        <v>38</v>
      </c>
      <c r="B46" s="48" t="s">
        <v>372</v>
      </c>
      <c r="C46" s="77" t="s">
        <v>293</v>
      </c>
      <c r="D46" s="49">
        <v>6831572</v>
      </c>
      <c r="E46" s="126" t="s">
        <v>13</v>
      </c>
      <c r="F46" s="49">
        <v>2760913.6284931507</v>
      </c>
      <c r="G46" s="49">
        <v>6831572</v>
      </c>
      <c r="H46" s="49">
        <v>6626803.7637016196</v>
      </c>
      <c r="I46" s="49">
        <v>9387717.3921947703</v>
      </c>
    </row>
    <row r="47" spans="1:9">
      <c r="A47" s="125">
        <v>39</v>
      </c>
      <c r="B47" s="48" t="s">
        <v>373</v>
      </c>
      <c r="C47" s="77" t="s">
        <v>292</v>
      </c>
      <c r="D47" s="49">
        <v>6370724</v>
      </c>
      <c r="E47" s="126" t="s">
        <v>13</v>
      </c>
      <c r="F47" s="49">
        <v>2582702.1306301365</v>
      </c>
      <c r="G47" s="49">
        <v>5874707</v>
      </c>
      <c r="H47" s="49">
        <v>5698619.6527306233</v>
      </c>
      <c r="I47" s="49">
        <v>8281321.7833607597</v>
      </c>
    </row>
    <row r="48" spans="1:9">
      <c r="A48" s="125">
        <v>40</v>
      </c>
      <c r="B48" s="48" t="s">
        <v>374</v>
      </c>
      <c r="C48" s="77" t="s">
        <v>291</v>
      </c>
      <c r="D48" s="49">
        <v>7080632</v>
      </c>
      <c r="E48" s="126">
        <v>9402332</v>
      </c>
      <c r="F48" s="49">
        <v>2886276.1865205476</v>
      </c>
      <c r="G48" s="49">
        <v>7080632</v>
      </c>
      <c r="H48" s="49">
        <v>6868398.486759142</v>
      </c>
      <c r="I48" s="49">
        <v>9754674.6732796896</v>
      </c>
    </row>
    <row r="49" spans="1:9">
      <c r="A49" s="125">
        <v>41</v>
      </c>
      <c r="B49" s="48" t="s">
        <v>375</v>
      </c>
      <c r="C49" s="77" t="s">
        <v>290</v>
      </c>
      <c r="D49" s="49">
        <v>6047061</v>
      </c>
      <c r="E49" s="126">
        <v>8663262</v>
      </c>
      <c r="F49" s="49">
        <v>2588812.1635068497</v>
      </c>
      <c r="G49" s="49">
        <v>6047061</v>
      </c>
      <c r="H49" s="49">
        <v>5865807.5468037631</v>
      </c>
      <c r="I49" s="49">
        <v>8454619.7103106119</v>
      </c>
    </row>
    <row r="50" spans="1:9">
      <c r="A50" s="125">
        <v>42</v>
      </c>
      <c r="B50" s="48" t="s">
        <v>252</v>
      </c>
      <c r="C50" s="77" t="s">
        <v>289</v>
      </c>
      <c r="D50" s="49">
        <v>4361755</v>
      </c>
      <c r="E50" s="126">
        <v>0</v>
      </c>
      <c r="F50" s="49">
        <v>1855057.2997260273</v>
      </c>
      <c r="G50" s="49">
        <v>4361755</v>
      </c>
      <c r="H50" s="49">
        <v>4231016.5874478612</v>
      </c>
      <c r="I50" s="49">
        <v>6086073.8871738883</v>
      </c>
    </row>
    <row r="51" spans="1:9">
      <c r="A51" s="125">
        <v>43</v>
      </c>
      <c r="B51" s="48" t="s">
        <v>376</v>
      </c>
      <c r="C51" s="77" t="s">
        <v>288</v>
      </c>
      <c r="D51" s="49">
        <v>5366378</v>
      </c>
      <c r="E51" s="126">
        <v>8471288</v>
      </c>
      <c r="F51" s="49">
        <v>2374183.9132054797</v>
      </c>
      <c r="G51" s="49">
        <v>5318872</v>
      </c>
      <c r="H51" s="49">
        <v>5159445.1450189156</v>
      </c>
      <c r="I51" s="49">
        <v>7533629.0582243949</v>
      </c>
    </row>
    <row r="52" spans="1:9">
      <c r="A52" s="125">
        <v>44</v>
      </c>
      <c r="B52" s="48" t="s">
        <v>257</v>
      </c>
      <c r="C52" s="77" t="s">
        <v>287</v>
      </c>
      <c r="D52" s="49">
        <v>6047062</v>
      </c>
      <c r="E52" s="126">
        <v>5871714</v>
      </c>
      <c r="F52" s="49">
        <v>2657261.9798356164</v>
      </c>
      <c r="G52" s="49">
        <v>6047062</v>
      </c>
      <c r="H52" s="49">
        <v>5865808.5168299545</v>
      </c>
      <c r="I52" s="49">
        <v>8523070.4966655709</v>
      </c>
    </row>
    <row r="53" spans="1:9">
      <c r="A53" s="125">
        <v>45</v>
      </c>
      <c r="B53" s="48" t="s">
        <v>377</v>
      </c>
      <c r="C53" s="77" t="s">
        <v>59</v>
      </c>
      <c r="D53" s="49">
        <v>8272186</v>
      </c>
      <c r="E53" s="126">
        <v>11160077</v>
      </c>
      <c r="F53" s="49">
        <v>3272901.1647123275</v>
      </c>
      <c r="G53" s="49">
        <v>7872187</v>
      </c>
      <c r="H53" s="49">
        <v>7636227.5681443401</v>
      </c>
      <c r="I53" s="49">
        <v>10909128.732856669</v>
      </c>
    </row>
    <row r="54" spans="1:9">
      <c r="A54" s="125">
        <v>46</v>
      </c>
      <c r="B54" s="48" t="s">
        <v>57</v>
      </c>
      <c r="C54" s="77" t="s">
        <v>378</v>
      </c>
      <c r="D54" s="49">
        <v>6538475</v>
      </c>
      <c r="E54" s="126" t="s">
        <v>13</v>
      </c>
      <c r="F54" s="49">
        <v>2865807.8323287671</v>
      </c>
      <c r="G54" s="49">
        <v>6523470</v>
      </c>
      <c r="H54" s="49">
        <v>6327936.7542923661</v>
      </c>
      <c r="I54" s="49">
        <v>9193744.5866211336</v>
      </c>
    </row>
    <row r="55" spans="1:9">
      <c r="A55" s="125">
        <v>47</v>
      </c>
      <c r="B55" s="48" t="s">
        <v>55</v>
      </c>
      <c r="C55" s="77" t="s">
        <v>56</v>
      </c>
      <c r="D55" s="49">
        <v>7440399.9900000002</v>
      </c>
      <c r="E55" s="126" t="s">
        <v>13</v>
      </c>
      <c r="F55" s="49">
        <v>3211174.5435616439</v>
      </c>
      <c r="G55" s="49">
        <v>7440399.9900000002</v>
      </c>
      <c r="H55" s="49">
        <v>7217382.8596372101</v>
      </c>
      <c r="I55" s="49">
        <v>10428557.403198853</v>
      </c>
    </row>
    <row r="56" spans="1:9">
      <c r="A56" s="125">
        <v>48</v>
      </c>
      <c r="B56" s="48" t="s">
        <v>54</v>
      </c>
      <c r="C56" s="77" t="s">
        <v>379</v>
      </c>
      <c r="D56" s="49">
        <v>5704761</v>
      </c>
      <c r="E56" s="126">
        <v>8804294</v>
      </c>
      <c r="F56" s="49">
        <v>2509259.3806027402</v>
      </c>
      <c r="G56" s="49">
        <v>5704761</v>
      </c>
      <c r="H56" s="49">
        <v>5533767.5817247061</v>
      </c>
      <c r="I56" s="49">
        <v>8043026.9623274468</v>
      </c>
    </row>
    <row r="57" spans="1:9">
      <c r="A57" s="125">
        <v>49</v>
      </c>
      <c r="B57" s="48" t="s">
        <v>52</v>
      </c>
      <c r="C57" s="77" t="s">
        <v>53</v>
      </c>
      <c r="D57" s="49">
        <v>4202000</v>
      </c>
      <c r="E57" s="126" t="s">
        <v>13</v>
      </c>
      <c r="F57" s="49">
        <v>1922793.9726027397</v>
      </c>
      <c r="G57" s="49">
        <v>4202000</v>
      </c>
      <c r="H57" s="49">
        <v>4076050.0533514405</v>
      </c>
      <c r="I57" s="49">
        <v>5998844.0259541804</v>
      </c>
    </row>
    <row r="58" spans="1:9">
      <c r="A58" s="125">
        <v>50</v>
      </c>
      <c r="B58" s="48" t="s">
        <v>50</v>
      </c>
      <c r="C58" s="77" t="s">
        <v>51</v>
      </c>
      <c r="D58" s="49">
        <v>8569399</v>
      </c>
      <c r="E58" s="126">
        <v>7684200</v>
      </c>
      <c r="F58" s="49">
        <v>3372023.2797808219</v>
      </c>
      <c r="G58" s="49">
        <v>8569399</v>
      </c>
      <c r="H58" s="49">
        <v>8312541.4686196521</v>
      </c>
      <c r="I58" s="49">
        <v>11684564.748400474</v>
      </c>
    </row>
    <row r="59" spans="1:9">
      <c r="A59" s="125">
        <v>51</v>
      </c>
      <c r="B59" s="48" t="s">
        <v>48</v>
      </c>
      <c r="C59" s="77" t="s">
        <v>49</v>
      </c>
      <c r="D59" s="49">
        <v>5705023</v>
      </c>
      <c r="E59" s="126" t="s">
        <v>13</v>
      </c>
      <c r="F59" s="49">
        <v>2452858.8543561641</v>
      </c>
      <c r="G59" s="49">
        <v>5683451</v>
      </c>
      <c r="H59" s="49">
        <v>5513096.3236007374</v>
      </c>
      <c r="I59" s="49">
        <v>7965955.1779569015</v>
      </c>
    </row>
    <row r="60" spans="1:9">
      <c r="A60" s="125">
        <v>52</v>
      </c>
      <c r="B60" s="48" t="s">
        <v>380</v>
      </c>
      <c r="C60" s="77" t="s">
        <v>47</v>
      </c>
      <c r="D60" s="49">
        <v>6047062</v>
      </c>
      <c r="E60" s="126">
        <v>8440971</v>
      </c>
      <c r="F60" s="49">
        <v>2555376.9012602735</v>
      </c>
      <c r="G60" s="49">
        <v>6033225</v>
      </c>
      <c r="H60" s="49">
        <v>5852386.264429139</v>
      </c>
      <c r="I60" s="49">
        <v>8407763.1656894125</v>
      </c>
    </row>
    <row r="61" spans="1:9">
      <c r="A61" s="125">
        <v>53</v>
      </c>
      <c r="B61" s="48" t="s">
        <v>381</v>
      </c>
      <c r="C61" s="77" t="s">
        <v>46</v>
      </c>
      <c r="D61" s="49">
        <v>6187246</v>
      </c>
      <c r="E61" s="126">
        <v>9579707</v>
      </c>
      <c r="F61" s="49">
        <v>2754464.8236712329</v>
      </c>
      <c r="G61" s="49">
        <v>6173717</v>
      </c>
      <c r="H61" s="49">
        <v>5988667.1840139683</v>
      </c>
      <c r="I61" s="49">
        <v>8743132.0076852012</v>
      </c>
    </row>
    <row r="62" spans="1:9">
      <c r="A62" s="125">
        <v>54</v>
      </c>
      <c r="B62" s="48" t="s">
        <v>382</v>
      </c>
      <c r="C62" s="77" t="s">
        <v>45</v>
      </c>
      <c r="D62" s="49">
        <v>5683384</v>
      </c>
      <c r="E62" s="126" t="s">
        <v>13</v>
      </c>
      <c r="F62" s="49">
        <v>2598579.0235616434</v>
      </c>
      <c r="G62" s="49">
        <v>5683384</v>
      </c>
      <c r="H62" s="49">
        <v>5513031.3318459596</v>
      </c>
      <c r="I62" s="49">
        <v>8111610.3554076031</v>
      </c>
    </row>
    <row r="63" spans="1:9">
      <c r="A63" s="125">
        <v>55</v>
      </c>
      <c r="B63" s="48" t="s">
        <v>36</v>
      </c>
      <c r="C63" s="77" t="s">
        <v>37</v>
      </c>
      <c r="D63" s="49">
        <v>5786798</v>
      </c>
      <c r="E63" s="126">
        <v>8496169</v>
      </c>
      <c r="F63" s="49">
        <v>2514495.7663561637</v>
      </c>
      <c r="G63" s="49">
        <v>5786798</v>
      </c>
      <c r="H63" s="49">
        <v>5613345.6203317484</v>
      </c>
      <c r="I63" s="49">
        <v>8127841.386687912</v>
      </c>
    </row>
    <row r="64" spans="1:9">
      <c r="A64" s="125">
        <v>56</v>
      </c>
      <c r="B64" s="48" t="s">
        <v>383</v>
      </c>
      <c r="C64" s="77" t="s">
        <v>38</v>
      </c>
      <c r="D64" s="49">
        <v>5684630</v>
      </c>
      <c r="E64" s="126">
        <v>9385138</v>
      </c>
      <c r="F64" s="49">
        <v>2621103.4899726026</v>
      </c>
      <c r="G64" s="49">
        <v>5683864</v>
      </c>
      <c r="H64" s="49">
        <v>5513496.944417499</v>
      </c>
      <c r="I64" s="49">
        <v>8134600.4343901016</v>
      </c>
    </row>
    <row r="65" spans="1:9">
      <c r="A65" s="125">
        <v>57</v>
      </c>
      <c r="B65" s="48" t="s">
        <v>39</v>
      </c>
      <c r="C65" s="77" t="s">
        <v>40</v>
      </c>
      <c r="D65" s="49">
        <v>7733816</v>
      </c>
      <c r="E65" s="126">
        <v>7862879</v>
      </c>
      <c r="F65" s="49">
        <v>3457320.9740273971</v>
      </c>
      <c r="G65" s="49">
        <v>7733816</v>
      </c>
      <c r="H65" s="49">
        <v>7502004.0741100004</v>
      </c>
      <c r="I65" s="49">
        <v>10959325.048137397</v>
      </c>
    </row>
    <row r="66" spans="1:9">
      <c r="A66" s="125">
        <v>58</v>
      </c>
      <c r="B66" s="48" t="s">
        <v>384</v>
      </c>
      <c r="C66" s="77" t="s">
        <v>41</v>
      </c>
      <c r="D66" s="49">
        <v>3820230</v>
      </c>
      <c r="E66" s="126">
        <v>6033470</v>
      </c>
      <c r="F66" s="49">
        <v>1687635.84</v>
      </c>
      <c r="G66" s="49">
        <v>3700280</v>
      </c>
      <c r="H66" s="49">
        <v>3589368.5129498495</v>
      </c>
      <c r="I66" s="49">
        <v>5277004.3529498493</v>
      </c>
    </row>
    <row r="67" spans="1:9">
      <c r="A67" s="125">
        <v>59</v>
      </c>
      <c r="B67" s="48" t="s">
        <v>385</v>
      </c>
      <c r="C67" s="77" t="s">
        <v>386</v>
      </c>
      <c r="D67" s="49">
        <v>4442279</v>
      </c>
      <c r="E67" s="126" t="s">
        <v>13</v>
      </c>
      <c r="F67" s="49">
        <v>1953464.4113972601</v>
      </c>
      <c r="G67" s="49">
        <v>4442279</v>
      </c>
      <c r="H67" s="49">
        <v>4309126.9764283635</v>
      </c>
      <c r="I67" s="49">
        <v>6262591.3878256232</v>
      </c>
    </row>
    <row r="68" spans="1:9">
      <c r="A68" s="125">
        <v>60</v>
      </c>
      <c r="B68" s="48" t="s">
        <v>387</v>
      </c>
      <c r="C68" s="77" t="s">
        <v>42</v>
      </c>
      <c r="D68" s="49">
        <v>7528944</v>
      </c>
      <c r="E68" s="126" t="s">
        <v>13</v>
      </c>
      <c r="F68" s="49">
        <v>3136629.7838904113</v>
      </c>
      <c r="G68" s="49">
        <v>7511889</v>
      </c>
      <c r="H68" s="49">
        <v>7286729.0716849351</v>
      </c>
      <c r="I68" s="49">
        <v>10423358.855575345</v>
      </c>
    </row>
    <row r="69" spans="1:9">
      <c r="A69" s="125">
        <v>61</v>
      </c>
      <c r="B69" s="48" t="s">
        <v>43</v>
      </c>
      <c r="C69" s="77" t="s">
        <v>44</v>
      </c>
      <c r="D69" s="49">
        <v>5194070</v>
      </c>
      <c r="E69" s="126" t="s">
        <v>13</v>
      </c>
      <c r="F69" s="49">
        <v>2327655.5416986304</v>
      </c>
      <c r="G69" s="49">
        <v>5166447</v>
      </c>
      <c r="H69" s="49">
        <v>5011588.9029003782</v>
      </c>
      <c r="I69" s="49">
        <v>7339244.4445990082</v>
      </c>
    </row>
    <row r="70" spans="1:9">
      <c r="A70" s="125">
        <v>62</v>
      </c>
      <c r="B70" s="48" t="s">
        <v>34</v>
      </c>
      <c r="C70" s="77" t="s">
        <v>35</v>
      </c>
      <c r="D70" s="49">
        <v>7303874</v>
      </c>
      <c r="E70" s="126" t="s">
        <v>13</v>
      </c>
      <c r="F70" s="49">
        <v>3166202.7574794521</v>
      </c>
      <c r="G70" s="49">
        <v>7303874</v>
      </c>
      <c r="H70" s="49">
        <v>7084949.0736249881</v>
      </c>
      <c r="I70" s="49">
        <v>10251151.831104441</v>
      </c>
    </row>
    <row r="71" spans="1:9">
      <c r="A71" s="125">
        <v>63</v>
      </c>
      <c r="B71" s="48" t="s">
        <v>32</v>
      </c>
      <c r="C71" s="77" t="s">
        <v>33</v>
      </c>
      <c r="D71" s="49">
        <v>5643508</v>
      </c>
      <c r="E71" s="126" t="s">
        <v>13</v>
      </c>
      <c r="F71" s="49">
        <v>2457904.5448767124</v>
      </c>
      <c r="G71" s="49">
        <v>5625515</v>
      </c>
      <c r="H71" s="49">
        <v>5456896.886215928</v>
      </c>
      <c r="I71" s="49">
        <v>7914801.4310926404</v>
      </c>
    </row>
    <row r="72" spans="1:9">
      <c r="A72" s="125">
        <v>64</v>
      </c>
      <c r="B72" s="48" t="s">
        <v>30</v>
      </c>
      <c r="C72" s="77" t="s">
        <v>31</v>
      </c>
      <c r="D72" s="49">
        <v>6914956</v>
      </c>
      <c r="E72" s="126" t="s">
        <v>13</v>
      </c>
      <c r="F72" s="49">
        <v>2939899.9916712325</v>
      </c>
      <c r="G72" s="49">
        <v>6914956</v>
      </c>
      <c r="H72" s="49">
        <v>6707688.4275875445</v>
      </c>
      <c r="I72" s="49">
        <v>9647588.4192587771</v>
      </c>
    </row>
    <row r="73" spans="1:9">
      <c r="A73" s="125">
        <v>65</v>
      </c>
      <c r="B73" s="48" t="s">
        <v>388</v>
      </c>
      <c r="C73" s="77" t="s">
        <v>29</v>
      </c>
      <c r="D73" s="49">
        <v>5454078</v>
      </c>
      <c r="E73" s="126">
        <v>8788163</v>
      </c>
      <c r="F73" s="49">
        <v>2134850.5654794523</v>
      </c>
      <c r="G73" s="49">
        <v>5450297</v>
      </c>
      <c r="H73" s="49">
        <v>5286930.837132602</v>
      </c>
      <c r="I73" s="49">
        <v>7421781.4026120547</v>
      </c>
    </row>
    <row r="74" spans="1:9">
      <c r="A74" s="125">
        <v>66</v>
      </c>
      <c r="B74" s="48" t="s">
        <v>27</v>
      </c>
      <c r="C74" s="77" t="s">
        <v>28</v>
      </c>
      <c r="D74" s="49">
        <v>6298217</v>
      </c>
      <c r="E74" s="126">
        <v>8803809</v>
      </c>
      <c r="F74" s="49">
        <v>2817340.090958904</v>
      </c>
      <c r="G74" s="49">
        <v>6298217</v>
      </c>
      <c r="H74" s="49">
        <v>6109435.444757008</v>
      </c>
      <c r="I74" s="49">
        <v>8926775.5357159115</v>
      </c>
    </row>
    <row r="75" spans="1:9">
      <c r="A75" s="125">
        <v>67</v>
      </c>
      <c r="B75" s="48" t="s">
        <v>389</v>
      </c>
      <c r="C75" s="77" t="s">
        <v>26</v>
      </c>
      <c r="D75" s="49">
        <v>6452381</v>
      </c>
      <c r="E75" s="126" t="s">
        <v>13</v>
      </c>
      <c r="F75" s="49">
        <v>2825973.7803835622</v>
      </c>
      <c r="G75" s="49">
        <v>6452381</v>
      </c>
      <c r="H75" s="49">
        <v>6258978.562421185</v>
      </c>
      <c r="I75" s="49">
        <v>9084952.3428047467</v>
      </c>
    </row>
    <row r="76" spans="1:9">
      <c r="A76" s="125">
        <v>68</v>
      </c>
      <c r="B76" s="48" t="s">
        <v>267</v>
      </c>
      <c r="C76" s="77" t="s">
        <v>25</v>
      </c>
      <c r="D76" s="49">
        <v>5658568</v>
      </c>
      <c r="E76" s="126">
        <v>5826005</v>
      </c>
      <c r="F76" s="49">
        <v>2554189.8588493159</v>
      </c>
      <c r="G76" s="49">
        <v>5645584</v>
      </c>
      <c r="H76" s="49">
        <v>5476364.3418372292</v>
      </c>
      <c r="I76" s="49">
        <v>8030554.2006865451</v>
      </c>
    </row>
    <row r="77" spans="1:9">
      <c r="A77" s="125">
        <v>69</v>
      </c>
      <c r="B77" s="48" t="s">
        <v>23</v>
      </c>
      <c r="C77" s="77" t="s">
        <v>24</v>
      </c>
      <c r="D77" s="49">
        <v>7132604</v>
      </c>
      <c r="E77" s="126">
        <v>9199703</v>
      </c>
      <c r="F77" s="49">
        <v>2966616.1516712331</v>
      </c>
      <c r="G77" s="49">
        <v>7132604</v>
      </c>
      <c r="H77" s="49">
        <v>6918812.6879425738</v>
      </c>
      <c r="I77" s="49">
        <v>9885428.8396138065</v>
      </c>
    </row>
    <row r="78" spans="1:9">
      <c r="A78" s="125">
        <v>70</v>
      </c>
      <c r="B78" s="48" t="s">
        <v>21</v>
      </c>
      <c r="C78" s="77" t="s">
        <v>22</v>
      </c>
      <c r="D78" s="49">
        <v>5009756</v>
      </c>
      <c r="E78" s="126" t="s">
        <v>13</v>
      </c>
      <c r="F78" s="49">
        <v>2237340.4903013702</v>
      </c>
      <c r="G78" s="49">
        <v>4998108</v>
      </c>
      <c r="H78" s="49">
        <v>4848295.6639829278</v>
      </c>
      <c r="I78" s="49">
        <v>7085636.1542842984</v>
      </c>
    </row>
    <row r="79" spans="1:9">
      <c r="A79" s="125">
        <v>71</v>
      </c>
      <c r="B79" s="48" t="s">
        <v>390</v>
      </c>
      <c r="C79" s="77" t="s">
        <v>105</v>
      </c>
      <c r="D79" s="49">
        <v>4567639</v>
      </c>
      <c r="E79" s="126" t="s">
        <v>13</v>
      </c>
      <c r="F79" s="49">
        <v>2024682.4504109591</v>
      </c>
      <c r="G79" s="49">
        <v>4502906</v>
      </c>
      <c r="H79" s="49">
        <v>4367936.7542923661</v>
      </c>
      <c r="I79" s="49">
        <v>6392619.2047033254</v>
      </c>
    </row>
    <row r="80" spans="1:9" ht="19.5" customHeight="1">
      <c r="A80" s="125">
        <v>72</v>
      </c>
      <c r="B80" s="48" t="s">
        <v>87</v>
      </c>
      <c r="C80" s="3" t="s">
        <v>391</v>
      </c>
      <c r="D80" s="49">
        <v>10324940</v>
      </c>
      <c r="E80" s="126" t="s">
        <v>13</v>
      </c>
      <c r="F80" s="49">
        <v>4544340.4186301371</v>
      </c>
      <c r="G80" s="49">
        <v>10324940</v>
      </c>
      <c r="H80" s="49">
        <v>10015462.217479872</v>
      </c>
      <c r="I80" s="49">
        <v>14559802.636110008</v>
      </c>
    </row>
    <row r="81" spans="1:9">
      <c r="A81" s="125">
        <v>73</v>
      </c>
      <c r="B81" s="48" t="s">
        <v>106</v>
      </c>
      <c r="C81" s="77" t="s">
        <v>107</v>
      </c>
      <c r="D81" s="49">
        <v>5209986</v>
      </c>
      <c r="E81" s="126">
        <v>8320843</v>
      </c>
      <c r="F81" s="49">
        <v>2423597.0954520549</v>
      </c>
      <c r="G81" s="49">
        <v>5175128</v>
      </c>
      <c r="H81" s="49">
        <v>5020009.7002619067</v>
      </c>
      <c r="I81" s="49">
        <v>7443606.7957139611</v>
      </c>
    </row>
    <row r="82" spans="1:9">
      <c r="A82" s="125">
        <v>74</v>
      </c>
      <c r="B82" s="48" t="s">
        <v>392</v>
      </c>
      <c r="C82" s="77" t="s">
        <v>108</v>
      </c>
      <c r="D82" s="49">
        <v>4998113</v>
      </c>
      <c r="E82" s="126">
        <v>10267719</v>
      </c>
      <c r="F82" s="50">
        <v>2265740.3533150684</v>
      </c>
      <c r="G82" s="49">
        <v>4998113</v>
      </c>
      <c r="H82" s="49">
        <v>4848300.5141138807</v>
      </c>
      <c r="I82" s="49">
        <v>7114040.8674289491</v>
      </c>
    </row>
    <row r="83" spans="1:9">
      <c r="A83" s="125">
        <v>75</v>
      </c>
      <c r="B83" s="48" t="s">
        <v>393</v>
      </c>
      <c r="C83" s="77" t="s">
        <v>109</v>
      </c>
      <c r="D83" s="49">
        <v>6922234</v>
      </c>
      <c r="E83" s="126">
        <v>2448073</v>
      </c>
      <c r="F83" s="49">
        <v>2858334.2318904111</v>
      </c>
      <c r="G83" s="49">
        <v>6922234</v>
      </c>
      <c r="H83" s="49">
        <v>6714748.2782035116</v>
      </c>
      <c r="I83" s="49">
        <v>9573082.5100939237</v>
      </c>
    </row>
    <row r="84" spans="1:9">
      <c r="A84" s="125">
        <v>76</v>
      </c>
      <c r="B84" s="48" t="s">
        <v>110</v>
      </c>
      <c r="C84" s="77" t="s">
        <v>111</v>
      </c>
      <c r="D84" s="49">
        <v>4530247</v>
      </c>
      <c r="E84" s="126" t="s">
        <v>13</v>
      </c>
      <c r="F84" s="49">
        <v>2235338.0951232878</v>
      </c>
      <c r="G84" s="49">
        <v>4530247</v>
      </c>
      <c r="H84" s="49">
        <v>4394458.2403724901</v>
      </c>
      <c r="I84" s="49">
        <v>6629796.3354957774</v>
      </c>
    </row>
    <row r="85" spans="1:9">
      <c r="A85" s="125">
        <v>77</v>
      </c>
      <c r="B85" s="48" t="s">
        <v>309</v>
      </c>
      <c r="C85" s="77" t="s">
        <v>310</v>
      </c>
      <c r="D85" s="49">
        <v>7951690</v>
      </c>
      <c r="E85" s="126">
        <v>7445280</v>
      </c>
      <c r="F85" s="49">
        <v>3315671.7981369868</v>
      </c>
      <c r="G85" s="49">
        <v>7951690</v>
      </c>
      <c r="H85" s="49">
        <v>7713347.5603841301</v>
      </c>
      <c r="I85" s="49">
        <v>11029019.358521117</v>
      </c>
    </row>
    <row r="86" spans="1:9">
      <c r="A86" s="125">
        <v>78</v>
      </c>
      <c r="B86" s="48" t="s">
        <v>394</v>
      </c>
      <c r="C86" s="77" t="s">
        <v>112</v>
      </c>
      <c r="D86" s="49">
        <v>7931422</v>
      </c>
      <c r="E86" s="126">
        <v>7330361</v>
      </c>
      <c r="F86" s="49">
        <v>3265133.5048767123</v>
      </c>
      <c r="G86" s="49">
        <v>7903741</v>
      </c>
      <c r="H86" s="49">
        <v>7666835.7745659128</v>
      </c>
      <c r="I86" s="49">
        <v>10931969.279442625</v>
      </c>
    </row>
    <row r="87" spans="1:9">
      <c r="A87" s="125">
        <v>79</v>
      </c>
      <c r="B87" s="48" t="s">
        <v>67</v>
      </c>
      <c r="C87" s="77" t="s">
        <v>68</v>
      </c>
      <c r="D87" s="49">
        <v>5897417</v>
      </c>
      <c r="E87" s="126">
        <v>9394867</v>
      </c>
      <c r="F87" s="49">
        <v>2645569.7606575345</v>
      </c>
      <c r="G87" s="49">
        <v>5871701</v>
      </c>
      <c r="H87" s="49">
        <v>5695703.7540013576</v>
      </c>
      <c r="I87" s="49">
        <v>8341273.5146588925</v>
      </c>
    </row>
    <row r="88" spans="1:9">
      <c r="A88" s="125">
        <v>80</v>
      </c>
      <c r="B88" s="48" t="s">
        <v>65</v>
      </c>
      <c r="C88" s="77" t="s">
        <v>66</v>
      </c>
      <c r="D88" s="49">
        <v>7607300</v>
      </c>
      <c r="E88" s="126">
        <v>10715745</v>
      </c>
      <c r="F88" s="49">
        <v>3207297.6043835618</v>
      </c>
      <c r="G88" s="49">
        <v>7607300</v>
      </c>
      <c r="H88" s="49">
        <v>7379280.2405664949</v>
      </c>
      <c r="I88" s="49">
        <v>10586577.844950058</v>
      </c>
    </row>
    <row r="89" spans="1:9">
      <c r="A89" s="125">
        <v>81</v>
      </c>
      <c r="B89" s="48" t="s">
        <v>63</v>
      </c>
      <c r="C89" s="77" t="s">
        <v>395</v>
      </c>
      <c r="D89" s="49">
        <v>5069205</v>
      </c>
      <c r="E89" s="126">
        <v>7580413</v>
      </c>
      <c r="F89" s="49">
        <v>2147391.6990684932</v>
      </c>
      <c r="G89" s="49">
        <v>5064620</v>
      </c>
      <c r="H89" s="49">
        <v>4912814.0459792409</v>
      </c>
      <c r="I89" s="49">
        <v>7060205.7450477341</v>
      </c>
    </row>
    <row r="90" spans="1:9">
      <c r="A90" s="125">
        <v>82</v>
      </c>
      <c r="B90" s="48" t="s">
        <v>396</v>
      </c>
      <c r="C90" s="77" t="s">
        <v>62</v>
      </c>
      <c r="D90" s="49">
        <v>6557719</v>
      </c>
      <c r="E90" s="126">
        <v>6277225</v>
      </c>
      <c r="F90" s="49">
        <v>2787560.1499178079</v>
      </c>
      <c r="G90" s="49">
        <v>6557719</v>
      </c>
      <c r="H90" s="49">
        <v>6361159.1812978946</v>
      </c>
      <c r="I90" s="49">
        <v>9148719.331215702</v>
      </c>
    </row>
    <row r="91" spans="1:9">
      <c r="A91" s="125">
        <v>83</v>
      </c>
      <c r="B91" s="48" t="s">
        <v>60</v>
      </c>
      <c r="C91" s="77" t="s">
        <v>61</v>
      </c>
      <c r="D91" s="49">
        <v>6914956</v>
      </c>
      <c r="E91" s="126">
        <v>9481155</v>
      </c>
      <c r="F91" s="49">
        <v>2633145.9973698631</v>
      </c>
      <c r="G91" s="49">
        <v>6914956</v>
      </c>
      <c r="H91" s="49">
        <v>6707688.4275875445</v>
      </c>
      <c r="I91" s="49">
        <v>9340834.4249574076</v>
      </c>
    </row>
    <row r="92" spans="1:9">
      <c r="A92" s="125">
        <v>84</v>
      </c>
      <c r="B92" s="48" t="s">
        <v>6</v>
      </c>
      <c r="C92" s="77" t="s">
        <v>7</v>
      </c>
      <c r="D92" s="49">
        <v>4611863</v>
      </c>
      <c r="E92" s="126" t="s">
        <v>13</v>
      </c>
      <c r="F92" s="49">
        <v>1813031.9997808221</v>
      </c>
      <c r="G92" s="49">
        <v>4601237</v>
      </c>
      <c r="H92" s="49">
        <v>4463320.3996507907</v>
      </c>
      <c r="I92" s="49">
        <v>6276352.3994316123</v>
      </c>
    </row>
    <row r="93" spans="1:9">
      <c r="A93" s="125">
        <v>85</v>
      </c>
      <c r="B93" s="48" t="s">
        <v>73</v>
      </c>
      <c r="C93" s="77" t="s">
        <v>74</v>
      </c>
      <c r="D93" s="49">
        <v>8461825</v>
      </c>
      <c r="E93" s="126" t="s">
        <v>13</v>
      </c>
      <c r="F93" s="49">
        <v>3518113.2517260276</v>
      </c>
      <c r="G93" s="49">
        <v>8461825</v>
      </c>
      <c r="H93" s="49">
        <v>8208191.8711805213</v>
      </c>
      <c r="I93" s="49">
        <v>11726305.122906549</v>
      </c>
    </row>
    <row r="94" spans="1:9">
      <c r="A94" s="125">
        <v>86</v>
      </c>
      <c r="B94" s="48" t="s">
        <v>397</v>
      </c>
      <c r="C94" s="77" t="s">
        <v>70</v>
      </c>
      <c r="D94" s="49">
        <v>6039531</v>
      </c>
      <c r="E94" s="126" t="s">
        <v>13</v>
      </c>
      <c r="F94" s="49">
        <v>2514245.0702465759</v>
      </c>
      <c r="G94" s="49">
        <v>5939530</v>
      </c>
      <c r="H94" s="49">
        <v>5761499.6604908332</v>
      </c>
      <c r="I94" s="49">
        <v>8275744.7307374086</v>
      </c>
    </row>
    <row r="95" spans="1:9">
      <c r="A95" s="125">
        <v>87</v>
      </c>
      <c r="B95" s="48" t="s">
        <v>258</v>
      </c>
      <c r="C95" s="77" t="s">
        <v>69</v>
      </c>
      <c r="D95" s="49">
        <v>6129380</v>
      </c>
      <c r="E95" s="126" t="s">
        <v>13</v>
      </c>
      <c r="F95" s="49">
        <v>2383701.1064109593</v>
      </c>
      <c r="G95" s="49">
        <v>5620901</v>
      </c>
      <c r="H95" s="49">
        <v>5452421.1853720052</v>
      </c>
      <c r="I95" s="49">
        <v>7836122.291782964</v>
      </c>
    </row>
    <row r="96" spans="1:9">
      <c r="A96" s="125">
        <v>88</v>
      </c>
      <c r="B96" s="48" t="s">
        <v>71</v>
      </c>
      <c r="C96" s="77" t="s">
        <v>72</v>
      </c>
      <c r="D96" s="49">
        <v>9045771</v>
      </c>
      <c r="E96" s="126" t="s">
        <v>13</v>
      </c>
      <c r="F96" s="49">
        <v>3471833.3133150684</v>
      </c>
      <c r="G96" s="49">
        <v>9025671</v>
      </c>
      <c r="H96" s="49">
        <v>8755137.2587059848</v>
      </c>
      <c r="I96" s="49">
        <v>12226970.572021052</v>
      </c>
    </row>
    <row r="97" spans="1:9">
      <c r="A97" s="125">
        <v>89</v>
      </c>
      <c r="B97" s="48" t="s">
        <v>398</v>
      </c>
      <c r="C97" s="77" t="s">
        <v>77</v>
      </c>
      <c r="D97" s="49">
        <v>5851345</v>
      </c>
      <c r="E97" s="126" t="s">
        <v>13</v>
      </c>
      <c r="F97" s="49">
        <v>2556747.0198356165</v>
      </c>
      <c r="G97" s="49">
        <v>5851345</v>
      </c>
      <c r="H97" s="49">
        <v>5675957.9008633234</v>
      </c>
      <c r="I97" s="49">
        <v>8232704.9206989398</v>
      </c>
    </row>
    <row r="98" spans="1:9">
      <c r="A98" s="125">
        <v>90</v>
      </c>
      <c r="B98" s="48" t="s">
        <v>78</v>
      </c>
      <c r="C98" s="77" t="s">
        <v>79</v>
      </c>
      <c r="D98" s="49">
        <v>6185901</v>
      </c>
      <c r="E98" s="126" t="s">
        <v>13</v>
      </c>
      <c r="F98" s="49">
        <v>2546007.8196164384</v>
      </c>
      <c r="G98" s="49">
        <v>5660134</v>
      </c>
      <c r="H98" s="49">
        <v>5490478.2229120182</v>
      </c>
      <c r="I98" s="49">
        <v>8036486.0425284561</v>
      </c>
    </row>
    <row r="99" spans="1:9">
      <c r="A99" s="125">
        <v>91</v>
      </c>
      <c r="B99" s="48" t="s">
        <v>80</v>
      </c>
      <c r="C99" s="77" t="s">
        <v>81</v>
      </c>
      <c r="D99" s="49">
        <v>5861468</v>
      </c>
      <c r="E99" s="126">
        <v>5684314.75</v>
      </c>
      <c r="F99" s="49">
        <v>2476731.9951780825</v>
      </c>
      <c r="G99" s="49">
        <v>5861468</v>
      </c>
      <c r="H99" s="49">
        <v>5685777.4759918517</v>
      </c>
      <c r="I99" s="49">
        <v>8162509.4711699337</v>
      </c>
    </row>
    <row r="100" spans="1:9">
      <c r="A100" s="125">
        <v>92</v>
      </c>
      <c r="B100" s="48" t="s">
        <v>116</v>
      </c>
      <c r="C100" s="77" t="s">
        <v>399</v>
      </c>
      <c r="D100" s="49">
        <v>6194412</v>
      </c>
      <c r="E100" s="126">
        <v>1772841</v>
      </c>
      <c r="F100" s="49">
        <v>2857899.0128219179</v>
      </c>
      <c r="G100" s="49">
        <v>6180551</v>
      </c>
      <c r="H100" s="49">
        <v>5995296.3430012604</v>
      </c>
      <c r="I100" s="49">
        <v>8853195.3558231778</v>
      </c>
    </row>
    <row r="101" spans="1:9">
      <c r="A101" s="125">
        <v>93</v>
      </c>
      <c r="B101" s="48" t="s">
        <v>118</v>
      </c>
      <c r="C101" s="77" t="s">
        <v>400</v>
      </c>
      <c r="D101" s="49">
        <v>1332125</v>
      </c>
      <c r="E101" s="126">
        <v>381253</v>
      </c>
      <c r="F101" s="49">
        <v>719128.52054794517</v>
      </c>
      <c r="G101" s="49">
        <v>1332125</v>
      </c>
      <c r="H101" s="49">
        <v>1292196.139295761</v>
      </c>
      <c r="I101" s="49">
        <v>2011324.6598437061</v>
      </c>
    </row>
    <row r="102" spans="1:9">
      <c r="A102" s="125">
        <v>94</v>
      </c>
      <c r="B102" s="48" t="s">
        <v>120</v>
      </c>
      <c r="C102" s="77" t="s">
        <v>121</v>
      </c>
      <c r="D102" s="49">
        <v>5824079</v>
      </c>
      <c r="E102" s="126">
        <v>9372302</v>
      </c>
      <c r="F102" s="49">
        <v>2527485.6545753423</v>
      </c>
      <c r="G102" s="49">
        <v>5812622</v>
      </c>
      <c r="H102" s="49">
        <v>5638395.5766805699</v>
      </c>
      <c r="I102" s="49">
        <v>8165881.2312559122</v>
      </c>
    </row>
    <row r="103" spans="1:9">
      <c r="A103" s="125">
        <v>95</v>
      </c>
      <c r="B103" s="48" t="s">
        <v>401</v>
      </c>
      <c r="C103" s="77" t="s">
        <v>130</v>
      </c>
      <c r="D103" s="49">
        <v>6313635</v>
      </c>
      <c r="E103" s="126">
        <v>4829930</v>
      </c>
      <c r="F103" s="49">
        <v>2777613.2223561648</v>
      </c>
      <c r="G103" s="49">
        <v>6313635</v>
      </c>
      <c r="H103" s="49">
        <v>6124391.3085653307</v>
      </c>
      <c r="I103" s="49">
        <v>8902004.5309214965</v>
      </c>
    </row>
    <row r="104" spans="1:9">
      <c r="A104" s="125">
        <v>96</v>
      </c>
      <c r="B104" s="48" t="s">
        <v>128</v>
      </c>
      <c r="C104" s="77" t="s">
        <v>129</v>
      </c>
      <c r="D104" s="49">
        <v>5496616</v>
      </c>
      <c r="E104" s="126">
        <v>4040012.76</v>
      </c>
      <c r="F104" s="49">
        <v>2387728.354191781</v>
      </c>
      <c r="G104" s="49">
        <v>5484374</v>
      </c>
      <c r="H104" s="49">
        <v>5319986.4196333298</v>
      </c>
      <c r="I104" s="49">
        <v>7707714.7738251109</v>
      </c>
    </row>
    <row r="105" spans="1:9">
      <c r="A105" s="125">
        <v>97</v>
      </c>
      <c r="B105" s="48" t="s">
        <v>402</v>
      </c>
      <c r="C105" s="77" t="s">
        <v>115</v>
      </c>
      <c r="D105" s="49">
        <v>5686550</v>
      </c>
      <c r="E105" s="126">
        <v>4350211</v>
      </c>
      <c r="F105" s="49">
        <v>2634290.438136986</v>
      </c>
      <c r="G105" s="49">
        <v>5686550</v>
      </c>
      <c r="H105" s="49">
        <v>5516102.4347657384</v>
      </c>
      <c r="I105" s="49">
        <v>8150392.8729027249</v>
      </c>
    </row>
    <row r="106" spans="1:9">
      <c r="A106" s="125">
        <v>98</v>
      </c>
      <c r="B106" s="48" t="s">
        <v>131</v>
      </c>
      <c r="C106" s="77" t="s">
        <v>132</v>
      </c>
      <c r="D106" s="49">
        <v>7692364</v>
      </c>
      <c r="E106" s="126">
        <v>7461908</v>
      </c>
      <c r="F106" s="49">
        <v>3282253.5169315068</v>
      </c>
      <c r="G106" s="49">
        <v>7666237</v>
      </c>
      <c r="H106" s="49">
        <v>7436450.6741682021</v>
      </c>
      <c r="I106" s="49">
        <v>10718704.191099709</v>
      </c>
    </row>
    <row r="107" spans="1:9">
      <c r="A107" s="125">
        <v>99</v>
      </c>
      <c r="B107" s="48" t="s">
        <v>136</v>
      </c>
      <c r="C107" s="77" t="s">
        <v>137</v>
      </c>
      <c r="D107" s="49">
        <v>6914955</v>
      </c>
      <c r="E107" s="126" t="s">
        <v>13</v>
      </c>
      <c r="F107" s="49">
        <v>2870744.271780822</v>
      </c>
      <c r="G107" s="49">
        <v>6914955</v>
      </c>
      <c r="H107" s="49">
        <v>6707687.4575613542</v>
      </c>
      <c r="I107" s="49">
        <v>9578431.7293421756</v>
      </c>
    </row>
    <row r="108" spans="1:9">
      <c r="A108" s="125">
        <v>100</v>
      </c>
      <c r="B108" s="48" t="s">
        <v>134</v>
      </c>
      <c r="C108" s="126" t="s">
        <v>135</v>
      </c>
      <c r="D108" s="49">
        <v>4913942</v>
      </c>
      <c r="E108" s="126" t="s">
        <v>13</v>
      </c>
      <c r="F108" s="49">
        <v>2268621.9375342466</v>
      </c>
      <c r="G108" s="49">
        <v>4913942</v>
      </c>
      <c r="H108" s="49">
        <v>4766652.4396158699</v>
      </c>
      <c r="I108" s="49">
        <v>7035274.3771501165</v>
      </c>
    </row>
    <row r="109" spans="1:9">
      <c r="A109" s="125">
        <v>101</v>
      </c>
      <c r="B109" s="48" t="s">
        <v>403</v>
      </c>
      <c r="C109" s="77" t="s">
        <v>404</v>
      </c>
      <c r="D109" s="49">
        <v>5144000</v>
      </c>
      <c r="E109" s="126" t="s">
        <v>13</v>
      </c>
      <c r="F109" s="50">
        <v>2246141.6120547941</v>
      </c>
      <c r="G109" s="49">
        <v>5141587</v>
      </c>
      <c r="H109" s="49">
        <v>4987474.0517993988</v>
      </c>
      <c r="I109" s="49">
        <v>7233615.6638541929</v>
      </c>
    </row>
    <row r="110" spans="1:9">
      <c r="A110" s="125">
        <v>102</v>
      </c>
      <c r="B110" s="48" t="s">
        <v>405</v>
      </c>
      <c r="C110" s="77" t="s">
        <v>406</v>
      </c>
      <c r="D110" s="49">
        <v>6150683</v>
      </c>
      <c r="E110" s="126">
        <v>10814761</v>
      </c>
      <c r="F110" s="50">
        <v>2656476.1683287672</v>
      </c>
      <c r="G110" s="49">
        <v>6150683</v>
      </c>
      <c r="H110" s="49">
        <v>5966323.6007372197</v>
      </c>
      <c r="I110" s="49">
        <v>8622799.7690659873</v>
      </c>
    </row>
    <row r="111" spans="1:9">
      <c r="A111" s="125">
        <v>103</v>
      </c>
      <c r="B111" s="48" t="s">
        <v>407</v>
      </c>
      <c r="C111" s="77" t="s">
        <v>122</v>
      </c>
      <c r="D111" s="49">
        <v>13375494</v>
      </c>
      <c r="E111" s="126" t="s">
        <v>13</v>
      </c>
      <c r="F111" s="50">
        <v>4723534.1996712331</v>
      </c>
      <c r="G111" s="49">
        <v>13375494</v>
      </c>
      <c r="H111" s="49">
        <v>12974579.493646327</v>
      </c>
      <c r="I111" s="49">
        <v>17698113.693317562</v>
      </c>
    </row>
    <row r="112" spans="1:9">
      <c r="A112" s="125">
        <v>104</v>
      </c>
      <c r="B112" s="48" t="s">
        <v>408</v>
      </c>
      <c r="C112" s="77" t="s">
        <v>124</v>
      </c>
      <c r="D112" s="49">
        <v>9177121</v>
      </c>
      <c r="E112" s="126" t="s">
        <v>13</v>
      </c>
      <c r="F112" s="50">
        <v>1100697.010191781</v>
      </c>
      <c r="G112" s="49">
        <v>9177121</v>
      </c>
      <c r="H112" s="49">
        <v>8902047.725288583</v>
      </c>
      <c r="I112" s="49">
        <v>10002744.735480364</v>
      </c>
    </row>
    <row r="113" spans="1:9">
      <c r="A113" s="125">
        <v>105</v>
      </c>
      <c r="B113" s="48" t="s">
        <v>409</v>
      </c>
      <c r="C113" s="77" t="s">
        <v>268</v>
      </c>
      <c r="D113" s="49">
        <v>5990472</v>
      </c>
      <c r="E113" s="126">
        <v>0</v>
      </c>
      <c r="F113" s="50">
        <v>2562835.7312876713</v>
      </c>
      <c r="G113" s="49">
        <v>5983759</v>
      </c>
      <c r="H113" s="49">
        <v>5804402.9488796191</v>
      </c>
      <c r="I113" s="49">
        <v>8367238.6801672904</v>
      </c>
    </row>
    <row r="114" spans="1:9">
      <c r="A114" s="125">
        <v>106</v>
      </c>
      <c r="B114" s="48" t="s">
        <v>410</v>
      </c>
      <c r="C114" s="77" t="s">
        <v>411</v>
      </c>
      <c r="D114" s="49">
        <v>5999242</v>
      </c>
      <c r="E114" s="126">
        <v>1014179</v>
      </c>
      <c r="F114" s="49">
        <v>2837408.6215890413</v>
      </c>
      <c r="G114" s="49">
        <v>5999242</v>
      </c>
      <c r="H114" s="49">
        <v>5819421.8643903388</v>
      </c>
      <c r="I114" s="49">
        <v>8656830.4859793801</v>
      </c>
    </row>
    <row r="115" spans="1:9">
      <c r="A115" s="125">
        <v>107</v>
      </c>
      <c r="B115" s="48" t="s">
        <v>412</v>
      </c>
      <c r="C115" s="77" t="s">
        <v>133</v>
      </c>
      <c r="D115" s="49">
        <v>5683386</v>
      </c>
      <c r="E115" s="126">
        <v>9130082</v>
      </c>
      <c r="F115" s="49">
        <v>2592786.8804383557</v>
      </c>
      <c r="G115" s="49">
        <v>5683386</v>
      </c>
      <c r="H115" s="49">
        <v>5513033.2718983414</v>
      </c>
      <c r="I115" s="49">
        <v>8105820.1523366971</v>
      </c>
    </row>
    <row r="116" spans="1:9">
      <c r="A116" s="125">
        <v>108</v>
      </c>
      <c r="B116" s="48" t="s">
        <v>413</v>
      </c>
      <c r="C116" s="77" t="s">
        <v>414</v>
      </c>
      <c r="D116" s="49">
        <v>5701636</v>
      </c>
      <c r="E116" s="126">
        <v>9585856</v>
      </c>
      <c r="F116" s="49">
        <v>2477757.9660273972</v>
      </c>
      <c r="G116" s="49">
        <v>5699958</v>
      </c>
      <c r="H116" s="49">
        <v>5529108.5459307395</v>
      </c>
      <c r="I116" s="49">
        <v>8006866.5119581372</v>
      </c>
    </row>
    <row r="117" spans="1:9">
      <c r="A117" s="125">
        <v>109</v>
      </c>
      <c r="B117" s="48" t="s">
        <v>415</v>
      </c>
      <c r="C117" s="77" t="s">
        <v>416</v>
      </c>
      <c r="D117" s="49">
        <v>6258159</v>
      </c>
      <c r="E117" s="126">
        <v>7917496</v>
      </c>
      <c r="F117" s="49">
        <v>2700765.7635068493</v>
      </c>
      <c r="G117" s="49">
        <v>6250112</v>
      </c>
      <c r="H117" s="49">
        <v>6062772.334853041</v>
      </c>
      <c r="I117" s="49">
        <v>8763538.0983598903</v>
      </c>
    </row>
    <row r="118" spans="1:9">
      <c r="A118" s="125">
        <v>110</v>
      </c>
      <c r="B118" s="48" t="s">
        <v>125</v>
      </c>
      <c r="C118" s="77" t="s">
        <v>417</v>
      </c>
      <c r="D118" s="49">
        <v>4999580</v>
      </c>
      <c r="E118" s="126" t="s">
        <v>13</v>
      </c>
      <c r="F118" s="49">
        <v>2302362.6513972604</v>
      </c>
      <c r="G118" s="49">
        <v>4998981</v>
      </c>
      <c r="H118" s="49">
        <v>4849142.4968474144</v>
      </c>
      <c r="I118" s="49">
        <v>7151505.1482446752</v>
      </c>
    </row>
    <row r="119" spans="1:9">
      <c r="A119" s="125">
        <v>111</v>
      </c>
      <c r="B119" s="48" t="s">
        <v>418</v>
      </c>
      <c r="C119" s="77" t="s">
        <v>419</v>
      </c>
      <c r="D119" s="49">
        <v>9971901</v>
      </c>
      <c r="E119" s="126">
        <v>7778082</v>
      </c>
      <c r="F119" s="49">
        <v>4170728.5556164384</v>
      </c>
      <c r="G119" s="49">
        <v>9948191</v>
      </c>
      <c r="H119" s="49">
        <v>9650005.8201571442</v>
      </c>
      <c r="I119" s="49">
        <v>13820734.375773583</v>
      </c>
    </row>
    <row r="120" spans="1:9">
      <c r="A120" s="125">
        <v>112</v>
      </c>
      <c r="B120" s="48" t="s">
        <v>420</v>
      </c>
      <c r="C120" s="77" t="s">
        <v>421</v>
      </c>
      <c r="D120" s="49">
        <v>6156801</v>
      </c>
      <c r="E120" s="126">
        <v>3320690</v>
      </c>
      <c r="F120" s="49">
        <v>2556904.0782465753</v>
      </c>
      <c r="G120" s="49">
        <v>6047062</v>
      </c>
      <c r="H120" s="49">
        <v>5865808.5168299545</v>
      </c>
      <c r="I120" s="49">
        <v>8422712.5950765293</v>
      </c>
    </row>
    <row r="121" spans="1:9">
      <c r="A121" s="125">
        <v>113</v>
      </c>
      <c r="B121" s="48" t="s">
        <v>127</v>
      </c>
      <c r="C121" s="77" t="s">
        <v>422</v>
      </c>
      <c r="D121" s="49">
        <v>8800000</v>
      </c>
      <c r="E121" s="126">
        <v>1717618</v>
      </c>
      <c r="F121" s="49">
        <v>3143276.7123287674</v>
      </c>
      <c r="G121" s="49">
        <v>8800000</v>
      </c>
      <c r="H121" s="49">
        <v>8536230.4782229122</v>
      </c>
      <c r="I121" s="49">
        <v>11679507.19055168</v>
      </c>
    </row>
    <row r="122" spans="1:9">
      <c r="A122" s="125">
        <v>114</v>
      </c>
      <c r="B122" s="48" t="s">
        <v>123</v>
      </c>
      <c r="C122" s="77" t="s">
        <v>423</v>
      </c>
      <c r="D122" s="49">
        <v>5878153</v>
      </c>
      <c r="E122" s="126" t="s">
        <v>13</v>
      </c>
      <c r="F122" s="49">
        <v>2519095.6188493152</v>
      </c>
      <c r="G122" s="49">
        <v>5878153</v>
      </c>
      <c r="H122" s="49">
        <v>5701962.3629838005</v>
      </c>
      <c r="I122" s="49">
        <v>8221057.9818331152</v>
      </c>
    </row>
    <row r="123" spans="1:9">
      <c r="A123" s="125">
        <v>115</v>
      </c>
      <c r="B123" s="48" t="s">
        <v>424</v>
      </c>
      <c r="C123" s="77" t="s">
        <v>425</v>
      </c>
      <c r="D123" s="49">
        <v>4819348</v>
      </c>
      <c r="E123" s="126" t="s">
        <v>13</v>
      </c>
      <c r="F123" s="49">
        <v>2131090.488328767</v>
      </c>
      <c r="G123" s="49">
        <v>4819348</v>
      </c>
      <c r="H123" s="49">
        <v>4674893.7821321171</v>
      </c>
      <c r="I123" s="49">
        <v>6805984.2704608841</v>
      </c>
    </row>
    <row r="124" spans="1:9">
      <c r="A124" s="125">
        <v>116</v>
      </c>
      <c r="B124" s="48" t="s">
        <v>426</v>
      </c>
      <c r="C124" s="77" t="s">
        <v>427</v>
      </c>
      <c r="D124" s="49">
        <v>5207616</v>
      </c>
      <c r="E124" s="126">
        <v>5180269</v>
      </c>
      <c r="F124" s="49">
        <v>2227943.3240547944</v>
      </c>
      <c r="G124" s="49">
        <v>5101716</v>
      </c>
      <c r="H124" s="49">
        <v>4948798.1375497133</v>
      </c>
      <c r="I124" s="49">
        <v>7176741.4616045076</v>
      </c>
    </row>
    <row r="125" spans="1:9">
      <c r="A125" s="125">
        <v>117</v>
      </c>
      <c r="B125" s="48" t="s">
        <v>428</v>
      </c>
      <c r="C125" s="77" t="s">
        <v>429</v>
      </c>
      <c r="D125" s="49">
        <v>5349280</v>
      </c>
      <c r="E125" s="126">
        <v>8636405</v>
      </c>
      <c r="F125" s="49">
        <v>2430345.3852054793</v>
      </c>
      <c r="G125" s="49">
        <v>5325203</v>
      </c>
      <c r="H125" s="49">
        <v>5165586.3808322819</v>
      </c>
      <c r="I125" s="49">
        <v>7595931.7660377612</v>
      </c>
    </row>
    <row r="126" spans="1:9">
      <c r="A126" s="125">
        <v>118</v>
      </c>
      <c r="B126" s="48" t="s">
        <v>138</v>
      </c>
      <c r="C126" s="77" t="s">
        <v>430</v>
      </c>
      <c r="D126" s="189">
        <v>48000097</v>
      </c>
      <c r="E126" s="192" t="s">
        <v>570</v>
      </c>
      <c r="F126" s="49">
        <v>1368522.8184109589</v>
      </c>
      <c r="G126" s="49">
        <v>3386872</v>
      </c>
      <c r="H126" s="49">
        <v>3285354.5445727035</v>
      </c>
      <c r="I126" s="49">
        <v>4653877.3629836626</v>
      </c>
    </row>
    <row r="127" spans="1:9">
      <c r="A127" s="125">
        <v>119</v>
      </c>
      <c r="B127" s="48" t="s">
        <v>138</v>
      </c>
      <c r="C127" s="77" t="s">
        <v>431</v>
      </c>
      <c r="D127" s="190"/>
      <c r="E127" s="193"/>
      <c r="F127" s="49">
        <v>1228679.5921095889</v>
      </c>
      <c r="G127" s="49">
        <v>2949509</v>
      </c>
      <c r="H127" s="49">
        <v>2861100.9797264524</v>
      </c>
      <c r="I127" s="49">
        <v>4089780.5718360413</v>
      </c>
    </row>
    <row r="128" spans="1:9">
      <c r="A128" s="125">
        <v>120</v>
      </c>
      <c r="B128" s="48" t="s">
        <v>138</v>
      </c>
      <c r="C128" s="77" t="s">
        <v>432</v>
      </c>
      <c r="D128" s="190"/>
      <c r="E128" s="193"/>
      <c r="F128" s="49">
        <v>2167080.3905753428</v>
      </c>
      <c r="G128" s="49">
        <v>5223640</v>
      </c>
      <c r="H128" s="49">
        <v>5067067.6108254921</v>
      </c>
      <c r="I128" s="49">
        <v>7234148.0014008349</v>
      </c>
    </row>
    <row r="129" spans="1:9">
      <c r="A129" s="125">
        <v>121</v>
      </c>
      <c r="B129" s="48" t="s">
        <v>138</v>
      </c>
      <c r="C129" s="77" t="s">
        <v>433</v>
      </c>
      <c r="D129" s="190"/>
      <c r="E129" s="193"/>
      <c r="F129" s="49">
        <v>2133986.8431780823</v>
      </c>
      <c r="G129" s="49">
        <v>5223263</v>
      </c>
      <c r="H129" s="49">
        <v>5066701.9109515958</v>
      </c>
      <c r="I129" s="49">
        <v>7200688.754129678</v>
      </c>
    </row>
    <row r="130" spans="1:9">
      <c r="A130" s="125">
        <v>122</v>
      </c>
      <c r="B130" s="48" t="s">
        <v>138</v>
      </c>
      <c r="C130" s="77" t="s">
        <v>434</v>
      </c>
      <c r="D130" s="191"/>
      <c r="E130" s="194"/>
      <c r="F130" s="49">
        <v>2249421.4018630139</v>
      </c>
      <c r="G130" s="49">
        <v>5479343</v>
      </c>
      <c r="H130" s="49">
        <v>5315106.217867882</v>
      </c>
      <c r="I130" s="49">
        <v>7564527.6197308954</v>
      </c>
    </row>
    <row r="131" spans="1:9">
      <c r="A131" s="125">
        <v>123</v>
      </c>
      <c r="B131" s="48" t="s">
        <v>435</v>
      </c>
      <c r="C131" s="77" t="s">
        <v>436</v>
      </c>
      <c r="D131" s="49">
        <v>6056546.5999999996</v>
      </c>
      <c r="E131" s="126">
        <v>5765130</v>
      </c>
      <c r="F131" s="49">
        <v>2573646.7745753429</v>
      </c>
      <c r="G131" s="49">
        <v>6047062</v>
      </c>
      <c r="H131" s="49">
        <v>5865808.5168299545</v>
      </c>
      <c r="I131" s="49">
        <v>8439455.2914052978</v>
      </c>
    </row>
    <row r="132" spans="1:9">
      <c r="A132" s="125">
        <v>124</v>
      </c>
      <c r="B132" s="48" t="s">
        <v>437</v>
      </c>
      <c r="C132" s="77" t="s">
        <v>438</v>
      </c>
      <c r="D132" s="49">
        <v>7888664</v>
      </c>
      <c r="E132" s="126">
        <v>14809667.379999999</v>
      </c>
      <c r="F132" s="49">
        <v>3306540.1152876713</v>
      </c>
      <c r="G132" s="49">
        <v>7888664</v>
      </c>
      <c r="H132" s="49">
        <v>7652210.6896886211</v>
      </c>
      <c r="I132" s="49">
        <v>10958750.804976292</v>
      </c>
    </row>
    <row r="133" spans="1:9">
      <c r="A133" s="125">
        <v>125</v>
      </c>
      <c r="B133" s="48" t="s">
        <v>126</v>
      </c>
      <c r="C133" s="77" t="s">
        <v>439</v>
      </c>
      <c r="D133" s="49">
        <v>7698055</v>
      </c>
      <c r="E133" s="126">
        <v>12006690</v>
      </c>
      <c r="F133" s="49">
        <v>3217545.4592876709</v>
      </c>
      <c r="G133" s="49">
        <v>7684693</v>
      </c>
      <c r="H133" s="49">
        <v>7454353.4775438933</v>
      </c>
      <c r="I133" s="49">
        <v>10671898.936831564</v>
      </c>
    </row>
    <row r="134" spans="1:9">
      <c r="A134" s="125">
        <v>126</v>
      </c>
      <c r="B134" s="48" t="s">
        <v>440</v>
      </c>
      <c r="C134" s="77" t="s">
        <v>441</v>
      </c>
      <c r="D134" s="49">
        <v>6683178</v>
      </c>
      <c r="E134" s="126" t="s">
        <v>13</v>
      </c>
      <c r="F134" s="49">
        <v>2807704.8195068496</v>
      </c>
      <c r="G134" s="49">
        <v>6656082</v>
      </c>
      <c r="H134" s="49">
        <v>6456573.867494422</v>
      </c>
      <c r="I134" s="49">
        <v>9264278.6870012712</v>
      </c>
    </row>
    <row r="135" spans="1:9">
      <c r="A135" s="125">
        <v>127</v>
      </c>
      <c r="B135" s="48" t="s">
        <v>442</v>
      </c>
      <c r="C135" s="77" t="s">
        <v>443</v>
      </c>
      <c r="D135" s="49">
        <v>7833403</v>
      </c>
      <c r="E135" s="126">
        <v>4997884</v>
      </c>
      <c r="F135" s="49">
        <v>3560757.3913424658</v>
      </c>
      <c r="G135" s="49">
        <v>7833403</v>
      </c>
      <c r="H135" s="49">
        <v>7598606.072363954</v>
      </c>
      <c r="I135" s="49">
        <v>11159363.463706419</v>
      </c>
    </row>
    <row r="136" spans="1:9">
      <c r="A136" s="125">
        <v>128</v>
      </c>
      <c r="B136" s="48" t="s">
        <v>444</v>
      </c>
      <c r="C136" s="77" t="s">
        <v>445</v>
      </c>
      <c r="D136" s="49">
        <v>5771232</v>
      </c>
      <c r="E136" s="126">
        <v>12501900</v>
      </c>
      <c r="F136" s="49">
        <v>2702632.5453150691</v>
      </c>
      <c r="G136" s="49">
        <v>5759760</v>
      </c>
      <c r="H136" s="49">
        <v>5587118.0521874093</v>
      </c>
      <c r="I136" s="49">
        <v>8289750.5975024784</v>
      </c>
    </row>
    <row r="137" spans="1:9">
      <c r="A137" s="125">
        <v>129</v>
      </c>
      <c r="B137" s="48" t="s">
        <v>446</v>
      </c>
      <c r="C137" s="77" t="s">
        <v>447</v>
      </c>
      <c r="D137" s="49">
        <v>5580700</v>
      </c>
      <c r="E137" s="126" t="s">
        <v>16</v>
      </c>
      <c r="F137" s="49">
        <v>2514279.155068493</v>
      </c>
      <c r="G137" s="49">
        <v>5567136</v>
      </c>
      <c r="H137" s="49">
        <v>5400267.727228635</v>
      </c>
      <c r="I137" s="49">
        <v>7914546.8822971284</v>
      </c>
    </row>
    <row r="138" spans="1:9">
      <c r="A138" s="125">
        <v>130</v>
      </c>
      <c r="B138" s="48" t="s">
        <v>448</v>
      </c>
      <c r="C138" s="77" t="s">
        <v>449</v>
      </c>
      <c r="D138" s="49">
        <v>5777903</v>
      </c>
      <c r="E138" s="126" t="s">
        <v>13</v>
      </c>
      <c r="F138" s="49">
        <v>2217950.4872328769</v>
      </c>
      <c r="G138" s="49">
        <v>5670007</v>
      </c>
      <c r="H138" s="49">
        <v>5500055.2914928701</v>
      </c>
      <c r="I138" s="49">
        <v>7718005.778725747</v>
      </c>
    </row>
    <row r="139" spans="1:9">
      <c r="A139" s="125">
        <v>131</v>
      </c>
      <c r="B139" s="48" t="s">
        <v>142</v>
      </c>
      <c r="C139" s="77" t="s">
        <v>450</v>
      </c>
      <c r="D139" s="49">
        <v>4457763</v>
      </c>
      <c r="E139" s="126" t="s">
        <v>13</v>
      </c>
      <c r="F139" s="49">
        <v>1481000.343452055</v>
      </c>
      <c r="G139" s="49">
        <v>3657502</v>
      </c>
      <c r="H139" s="49">
        <v>3547872.7325637792</v>
      </c>
      <c r="I139" s="49">
        <v>5028873.0760158338</v>
      </c>
    </row>
    <row r="140" spans="1:9">
      <c r="A140" s="125">
        <v>132</v>
      </c>
      <c r="B140" s="48" t="s">
        <v>451</v>
      </c>
      <c r="C140" s="77" t="s">
        <v>452</v>
      </c>
      <c r="D140" s="49">
        <v>3789237</v>
      </c>
      <c r="E140" s="126" t="s">
        <v>13</v>
      </c>
      <c r="F140" s="49">
        <v>1396457.0018630137</v>
      </c>
      <c r="G140" s="49">
        <v>3501808</v>
      </c>
      <c r="H140" s="49">
        <v>3396845.4748278204</v>
      </c>
      <c r="I140" s="49">
        <v>4793302.4766908344</v>
      </c>
    </row>
    <row r="141" spans="1:9">
      <c r="A141" s="125">
        <v>133</v>
      </c>
      <c r="B141" s="48" t="s">
        <v>453</v>
      </c>
      <c r="C141" s="77" t="s">
        <v>454</v>
      </c>
      <c r="D141" s="49">
        <v>3595848</v>
      </c>
      <c r="E141" s="126" t="s">
        <v>13</v>
      </c>
      <c r="F141" s="49">
        <v>1595727.2006575342</v>
      </c>
      <c r="G141" s="49">
        <v>3583527</v>
      </c>
      <c r="H141" s="49">
        <v>3476115.0451062177</v>
      </c>
      <c r="I141" s="49">
        <v>5071842.2457637517</v>
      </c>
    </row>
    <row r="142" spans="1:9">
      <c r="A142" s="125">
        <v>134</v>
      </c>
      <c r="B142" s="48" t="s">
        <v>455</v>
      </c>
      <c r="C142" s="77" t="s">
        <v>456</v>
      </c>
      <c r="D142" s="49">
        <v>7884711</v>
      </c>
      <c r="E142" s="126">
        <v>8461800</v>
      </c>
      <c r="F142" s="49">
        <v>3309756.7421369869</v>
      </c>
      <c r="G142" s="49">
        <v>7879243</v>
      </c>
      <c r="H142" s="49">
        <v>7643072.0729459692</v>
      </c>
      <c r="I142" s="49">
        <v>10952828.815082956</v>
      </c>
    </row>
    <row r="143" spans="1:9">
      <c r="A143" s="125">
        <v>135</v>
      </c>
      <c r="B143" s="48" t="s">
        <v>457</v>
      </c>
      <c r="C143" s="77" t="s">
        <v>458</v>
      </c>
      <c r="D143" s="49">
        <v>4094533</v>
      </c>
      <c r="E143" s="126" t="s">
        <v>13</v>
      </c>
      <c r="F143" s="49">
        <v>2373964.1233972604</v>
      </c>
      <c r="G143" s="49">
        <v>4094533</v>
      </c>
      <c r="H143" s="49">
        <v>3971804.2487147152</v>
      </c>
      <c r="I143" s="49">
        <v>6345768.3721119761</v>
      </c>
    </row>
    <row r="144" spans="1:9">
      <c r="A144" s="125">
        <v>136</v>
      </c>
      <c r="B144" s="48" t="s">
        <v>459</v>
      </c>
      <c r="C144" s="77" t="s">
        <v>460</v>
      </c>
      <c r="D144" s="49">
        <v>6722241</v>
      </c>
      <c r="E144" s="126">
        <v>6921331</v>
      </c>
      <c r="F144" s="49">
        <v>2854900.6855890411</v>
      </c>
      <c r="G144" s="49">
        <v>6693998</v>
      </c>
      <c r="H144" s="49">
        <v>6493353.3805412743</v>
      </c>
      <c r="I144" s="49">
        <v>9348254.0661303159</v>
      </c>
    </row>
    <row r="145" spans="1:9">
      <c r="A145" s="125">
        <v>137</v>
      </c>
      <c r="B145" s="48" t="s">
        <v>461</v>
      </c>
      <c r="C145" s="77" t="s">
        <v>462</v>
      </c>
      <c r="D145" s="49">
        <v>6523962</v>
      </c>
      <c r="E145" s="126">
        <v>6755798</v>
      </c>
      <c r="F145" s="49">
        <v>2996339.1202191785</v>
      </c>
      <c r="G145" s="49">
        <v>6508688</v>
      </c>
      <c r="H145" s="49">
        <v>6313597.8271413324</v>
      </c>
      <c r="I145" s="49">
        <v>9309936.9473605119</v>
      </c>
    </row>
    <row r="146" spans="1:9">
      <c r="A146" s="125">
        <v>138</v>
      </c>
      <c r="B146" s="48" t="s">
        <v>139</v>
      </c>
      <c r="C146" s="77" t="s">
        <v>463</v>
      </c>
      <c r="D146" s="49">
        <v>3405887</v>
      </c>
      <c r="E146" s="126">
        <v>4425452</v>
      </c>
      <c r="F146" s="49">
        <v>1579127.0305753425</v>
      </c>
      <c r="G146" s="49">
        <v>3405887</v>
      </c>
      <c r="H146" s="49">
        <v>3303799.5925889998</v>
      </c>
      <c r="I146" s="49">
        <v>4882926.6231643427</v>
      </c>
    </row>
    <row r="147" spans="1:9">
      <c r="A147" s="125">
        <v>139</v>
      </c>
      <c r="B147" s="48" t="s">
        <v>140</v>
      </c>
      <c r="C147" s="77" t="s">
        <v>464</v>
      </c>
      <c r="D147" s="49">
        <v>6047062</v>
      </c>
      <c r="E147" s="126">
        <v>3526224</v>
      </c>
      <c r="F147" s="49">
        <v>2550664.6073424658</v>
      </c>
      <c r="G147" s="49">
        <v>6039929</v>
      </c>
      <c r="H147" s="49">
        <v>5858889.32001164</v>
      </c>
      <c r="I147" s="49">
        <v>8409553.9273541048</v>
      </c>
    </row>
    <row r="148" spans="1:9">
      <c r="A148" s="125">
        <v>140</v>
      </c>
      <c r="B148" s="48" t="s">
        <v>465</v>
      </c>
      <c r="C148" s="77" t="s">
        <v>466</v>
      </c>
      <c r="D148" s="49">
        <v>4623149</v>
      </c>
      <c r="E148" s="126">
        <v>4397644</v>
      </c>
      <c r="F148" s="49">
        <v>1985729.890410959</v>
      </c>
      <c r="G148" s="49">
        <v>4623149</v>
      </c>
      <c r="H148" s="49">
        <v>4484575.6135415658</v>
      </c>
      <c r="I148" s="49">
        <v>6470305.5039525246</v>
      </c>
    </row>
    <row r="149" spans="1:9">
      <c r="A149" s="125">
        <v>141</v>
      </c>
      <c r="B149" s="48" t="s">
        <v>141</v>
      </c>
      <c r="C149" s="77" t="s">
        <v>467</v>
      </c>
      <c r="D149" s="49">
        <v>7913051</v>
      </c>
      <c r="E149" s="126">
        <v>6586949</v>
      </c>
      <c r="F149" s="49">
        <v>2392243.9467397262</v>
      </c>
      <c r="G149" s="49">
        <v>5583596</v>
      </c>
      <c r="H149" s="49">
        <v>5416234.3583276747</v>
      </c>
      <c r="I149" s="49">
        <v>7808478.3050674014</v>
      </c>
    </row>
    <row r="150" spans="1:9">
      <c r="A150" s="125">
        <v>142</v>
      </c>
      <c r="B150" s="48" t="s">
        <v>468</v>
      </c>
      <c r="C150" s="77" t="s">
        <v>469</v>
      </c>
      <c r="D150" s="49">
        <v>5987295</v>
      </c>
      <c r="E150" s="126">
        <v>9459935</v>
      </c>
      <c r="F150" s="49">
        <v>2710195.4921643836</v>
      </c>
      <c r="G150" s="49">
        <v>5945767</v>
      </c>
      <c r="H150" s="49">
        <v>5767549.7138422737</v>
      </c>
      <c r="I150" s="49">
        <v>8477745.2060066592</v>
      </c>
    </row>
    <row r="151" spans="1:9">
      <c r="A151" s="125">
        <v>143</v>
      </c>
      <c r="B151" s="48" t="s">
        <v>470</v>
      </c>
      <c r="C151" s="77" t="s">
        <v>471</v>
      </c>
      <c r="D151" s="49">
        <v>6598999</v>
      </c>
      <c r="E151" s="126">
        <v>6826925</v>
      </c>
      <c r="F151" s="49">
        <v>3034446.8743013702</v>
      </c>
      <c r="G151" s="49">
        <v>6597080</v>
      </c>
      <c r="H151" s="49">
        <v>6399340.3821903188</v>
      </c>
      <c r="I151" s="49">
        <v>9433787.256491689</v>
      </c>
    </row>
    <row r="152" spans="1:9">
      <c r="A152" s="125">
        <v>144</v>
      </c>
      <c r="B152" s="48" t="s">
        <v>472</v>
      </c>
      <c r="C152" s="77" t="s">
        <v>473</v>
      </c>
      <c r="D152" s="49">
        <v>6172015</v>
      </c>
      <c r="E152" s="126">
        <v>6648510</v>
      </c>
      <c r="F152" s="49">
        <v>2832075.0115068485</v>
      </c>
      <c r="G152" s="49">
        <v>6172015</v>
      </c>
      <c r="H152" s="49">
        <v>5987016.1994373845</v>
      </c>
      <c r="I152" s="49">
        <v>8819091.2109442335</v>
      </c>
    </row>
    <row r="153" spans="1:9">
      <c r="A153" s="125">
        <v>145</v>
      </c>
      <c r="B153" s="48" t="s">
        <v>474</v>
      </c>
      <c r="C153" s="77" t="s">
        <v>475</v>
      </c>
      <c r="D153" s="49">
        <v>7022600</v>
      </c>
      <c r="E153" s="126">
        <v>1110526</v>
      </c>
      <c r="F153" s="49">
        <v>2918155.3972602738</v>
      </c>
      <c r="G153" s="49">
        <v>7022600</v>
      </c>
      <c r="H153" s="49">
        <v>6812105.9268600252</v>
      </c>
      <c r="I153" s="49">
        <v>9730261.324120298</v>
      </c>
    </row>
    <row r="154" spans="1:9">
      <c r="A154" s="125">
        <v>146</v>
      </c>
      <c r="B154" s="48" t="s">
        <v>476</v>
      </c>
      <c r="C154" s="77" t="s">
        <v>477</v>
      </c>
      <c r="D154" s="49">
        <v>6518961</v>
      </c>
      <c r="E154" s="126">
        <v>7254524</v>
      </c>
      <c r="F154" s="49">
        <v>2982628.232109589</v>
      </c>
      <c r="G154" s="49">
        <v>6508196</v>
      </c>
      <c r="H154" s="49">
        <v>6313120.5742555046</v>
      </c>
      <c r="I154" s="49">
        <v>9295748.8063650932</v>
      </c>
    </row>
    <row r="155" spans="1:9">
      <c r="A155" s="125">
        <v>147</v>
      </c>
      <c r="B155" s="48" t="s">
        <v>478</v>
      </c>
      <c r="C155" s="77" t="s">
        <v>479</v>
      </c>
      <c r="D155" s="49">
        <v>8405683</v>
      </c>
      <c r="E155" s="126">
        <v>5739707</v>
      </c>
      <c r="F155" s="49">
        <v>3604903.3240547939</v>
      </c>
      <c r="G155" s="49">
        <v>8405683</v>
      </c>
      <c r="H155" s="49">
        <v>8153732.6607818408</v>
      </c>
      <c r="I155" s="49">
        <v>11758635.984836634</v>
      </c>
    </row>
    <row r="156" spans="1:9">
      <c r="A156" s="125">
        <v>148</v>
      </c>
      <c r="B156" s="48" t="s">
        <v>480</v>
      </c>
      <c r="C156" s="77" t="s">
        <v>481</v>
      </c>
      <c r="D156" s="49">
        <v>5947060</v>
      </c>
      <c r="E156" s="126" t="s">
        <v>13</v>
      </c>
      <c r="F156" s="49">
        <v>2529524.0414246572</v>
      </c>
      <c r="G156" s="49">
        <v>5947060</v>
      </c>
      <c r="H156" s="49">
        <v>5768803.9577068575</v>
      </c>
      <c r="I156" s="49">
        <v>8298327.9991315147</v>
      </c>
    </row>
    <row r="157" spans="1:9">
      <c r="A157" s="125">
        <v>149</v>
      </c>
      <c r="B157" s="48" t="s">
        <v>482</v>
      </c>
      <c r="C157" s="77" t="s">
        <v>483</v>
      </c>
      <c r="D157" s="49">
        <v>6809280</v>
      </c>
      <c r="E157" s="126">
        <v>7851320</v>
      </c>
      <c r="F157" s="49">
        <v>3143646.9865205479</v>
      </c>
      <c r="G157" s="49">
        <v>6809280</v>
      </c>
      <c r="H157" s="49">
        <v>6605179.939858376</v>
      </c>
      <c r="I157" s="49">
        <v>9748826.9263789244</v>
      </c>
    </row>
    <row r="158" spans="1:9">
      <c r="A158" s="125">
        <v>150</v>
      </c>
      <c r="B158" s="48" t="s">
        <v>482</v>
      </c>
      <c r="C158" s="77" t="s">
        <v>484</v>
      </c>
      <c r="D158" s="49">
        <v>6809280</v>
      </c>
      <c r="E158" s="126">
        <v>7851320</v>
      </c>
      <c r="F158" s="49">
        <v>3143646.9865205479</v>
      </c>
      <c r="G158" s="49">
        <v>6809280</v>
      </c>
      <c r="H158" s="49">
        <v>6605179.939858376</v>
      </c>
      <c r="I158" s="49">
        <v>9748826.9263789244</v>
      </c>
    </row>
    <row r="159" spans="1:9">
      <c r="A159" s="125">
        <v>151</v>
      </c>
      <c r="B159" s="48" t="s">
        <v>485</v>
      </c>
      <c r="C159" s="77" t="s">
        <v>486</v>
      </c>
      <c r="D159" s="49">
        <v>5332218</v>
      </c>
      <c r="E159" s="126">
        <v>8750138</v>
      </c>
      <c r="F159" s="49">
        <v>2455964.4032876715</v>
      </c>
      <c r="G159" s="49">
        <v>5328478</v>
      </c>
      <c r="H159" s="49">
        <v>5168763.2166068479</v>
      </c>
      <c r="I159" s="49">
        <v>7624727.6198945194</v>
      </c>
    </row>
    <row r="160" spans="1:9">
      <c r="A160" s="125">
        <v>152</v>
      </c>
      <c r="B160" s="48" t="s">
        <v>487</v>
      </c>
      <c r="C160" s="77" t="s">
        <v>488</v>
      </c>
      <c r="D160" s="49">
        <v>6809280</v>
      </c>
      <c r="E160" s="126">
        <v>7750184</v>
      </c>
      <c r="F160" s="49">
        <v>3141321.6760547943</v>
      </c>
      <c r="G160" s="49">
        <v>6809280</v>
      </c>
      <c r="H160" s="49">
        <v>6605179.939858376</v>
      </c>
      <c r="I160" s="49">
        <v>9746501.6159131713</v>
      </c>
    </row>
    <row r="161" spans="1:9">
      <c r="A161" s="125">
        <v>153</v>
      </c>
      <c r="B161" s="48" t="s">
        <v>489</v>
      </c>
      <c r="C161" s="77" t="s">
        <v>490</v>
      </c>
      <c r="D161" s="49">
        <v>6810814</v>
      </c>
      <c r="E161" s="126">
        <v>7712919.1199999992</v>
      </c>
      <c r="F161" s="49">
        <v>3129366.8740821923</v>
      </c>
      <c r="G161" s="49">
        <v>6810814</v>
      </c>
      <c r="H161" s="49">
        <v>6606667.9600349208</v>
      </c>
      <c r="I161" s="49">
        <v>9736034.8341171127</v>
      </c>
    </row>
    <row r="162" spans="1:9">
      <c r="A162" s="126">
        <v>154</v>
      </c>
      <c r="B162" s="48" t="s">
        <v>259</v>
      </c>
      <c r="C162" s="77" t="s">
        <v>491</v>
      </c>
      <c r="D162" s="49">
        <v>6133689</v>
      </c>
      <c r="E162" s="126" t="s">
        <v>13</v>
      </c>
      <c r="F162" s="49">
        <v>2570110.6974246576</v>
      </c>
      <c r="G162" s="49">
        <v>6032796</v>
      </c>
      <c r="H162" s="49">
        <v>5851970.1231933264</v>
      </c>
      <c r="I162" s="49">
        <v>8422080.820617985</v>
      </c>
    </row>
    <row r="163" spans="1:9">
      <c r="A163" s="125">
        <v>155</v>
      </c>
      <c r="B163" s="48" t="s">
        <v>113</v>
      </c>
      <c r="C163" s="164" t="s">
        <v>114</v>
      </c>
      <c r="D163" s="49">
        <v>5556305</v>
      </c>
      <c r="E163" s="126" t="s">
        <v>13</v>
      </c>
      <c r="F163" s="49">
        <v>2480442.9488219176</v>
      </c>
      <c r="G163" s="49">
        <v>5543321</v>
      </c>
      <c r="H163" s="49">
        <v>5377166.5534969438</v>
      </c>
      <c r="I163" s="49">
        <v>7857609.502318861</v>
      </c>
    </row>
    <row r="164" spans="1:9" ht="18" customHeight="1">
      <c r="A164" s="126">
        <v>156</v>
      </c>
      <c r="B164" s="48" t="s">
        <v>492</v>
      </c>
      <c r="C164" s="77" t="s">
        <v>493</v>
      </c>
      <c r="D164" s="49">
        <v>500000</v>
      </c>
      <c r="E164" s="126" t="s">
        <v>13</v>
      </c>
      <c r="F164" s="49">
        <v>289972.60273972602</v>
      </c>
      <c r="G164" s="49">
        <v>500000</v>
      </c>
      <c r="H164" s="49">
        <v>485013.09535357455</v>
      </c>
      <c r="I164" s="49">
        <v>774985.69809330057</v>
      </c>
    </row>
    <row r="165" spans="1:9" ht="18" customHeight="1">
      <c r="A165" s="126">
        <v>157</v>
      </c>
      <c r="B165" s="48" t="s">
        <v>494</v>
      </c>
      <c r="C165" s="77" t="s">
        <v>495</v>
      </c>
      <c r="D165" s="49">
        <v>600000</v>
      </c>
      <c r="E165" s="126" t="s">
        <v>13</v>
      </c>
      <c r="F165" s="49">
        <v>300493.15068493149</v>
      </c>
      <c r="G165" s="49">
        <v>600000</v>
      </c>
      <c r="H165" s="49">
        <v>582015.71442428941</v>
      </c>
      <c r="I165" s="49">
        <v>882508.86510922085</v>
      </c>
    </row>
    <row r="166" spans="1:9">
      <c r="A166" s="126">
        <v>158</v>
      </c>
      <c r="B166" s="48" t="s">
        <v>260</v>
      </c>
      <c r="C166" s="77" t="s">
        <v>261</v>
      </c>
      <c r="D166" s="121">
        <v>6393548</v>
      </c>
      <c r="E166" s="126" t="s">
        <v>13</v>
      </c>
      <c r="F166" s="49">
        <v>2769908.4745205482</v>
      </c>
      <c r="G166" s="49">
        <v>6572472</v>
      </c>
      <c r="H166" s="49">
        <v>6375469.9776893975</v>
      </c>
      <c r="I166" s="49">
        <v>9145378.4522099458</v>
      </c>
    </row>
    <row r="167" spans="1:9">
      <c r="A167" s="125">
        <v>159</v>
      </c>
      <c r="B167" s="48" t="s">
        <v>262</v>
      </c>
      <c r="C167" s="77" t="s">
        <v>263</v>
      </c>
      <c r="D167" s="121">
        <v>3851892</v>
      </c>
      <c r="E167" s="126" t="s">
        <v>13</v>
      </c>
      <c r="F167" s="50">
        <v>1913950.4155616439</v>
      </c>
      <c r="G167" s="49">
        <v>3800026</v>
      </c>
      <c r="H167" s="49">
        <v>3686124.7453681249</v>
      </c>
      <c r="I167" s="49">
        <v>5600075.1609297693</v>
      </c>
    </row>
    <row r="168" spans="1:9">
      <c r="A168" s="126">
        <v>160</v>
      </c>
      <c r="B168" s="48" t="s">
        <v>264</v>
      </c>
      <c r="C168" s="77" t="s">
        <v>496</v>
      </c>
      <c r="D168" s="121">
        <v>6101498</v>
      </c>
      <c r="E168" s="126">
        <v>0</v>
      </c>
      <c r="F168" s="49">
        <v>2547992.9968219176</v>
      </c>
      <c r="G168" s="49">
        <v>6051498</v>
      </c>
      <c r="H168" s="49">
        <v>5870111.5530119315</v>
      </c>
      <c r="I168" s="49">
        <v>8418104.5498338491</v>
      </c>
    </row>
    <row r="169" spans="1:9">
      <c r="A169" s="125">
        <v>161</v>
      </c>
      <c r="B169" s="48" t="s">
        <v>265</v>
      </c>
      <c r="C169" s="77" t="s">
        <v>497</v>
      </c>
      <c r="D169" s="121">
        <v>4721967</v>
      </c>
      <c r="E169" s="126">
        <v>6029116</v>
      </c>
      <c r="F169" s="49">
        <v>2066757.8119452053</v>
      </c>
      <c r="G169" s="49">
        <v>4721967</v>
      </c>
      <c r="H169" s="49">
        <v>4580431.6616548644</v>
      </c>
      <c r="I169" s="49">
        <v>6647189.47360007</v>
      </c>
    </row>
    <row r="170" spans="1:9">
      <c r="A170" s="126">
        <v>162</v>
      </c>
      <c r="B170" s="48" t="s">
        <v>269</v>
      </c>
      <c r="C170" s="77" t="s">
        <v>498</v>
      </c>
      <c r="D170" s="121">
        <v>3044382</v>
      </c>
      <c r="E170" s="126">
        <v>6690313</v>
      </c>
      <c r="F170" s="49">
        <v>1252881.3396164384</v>
      </c>
      <c r="G170" s="49">
        <v>3042720</v>
      </c>
      <c r="H170" s="49">
        <v>2951518.0909884567</v>
      </c>
      <c r="I170" s="49">
        <v>4204399.4306048956</v>
      </c>
    </row>
    <row r="171" spans="1:9">
      <c r="A171" s="125">
        <v>163</v>
      </c>
      <c r="B171" s="48" t="s">
        <v>298</v>
      </c>
      <c r="C171" s="77" t="s">
        <v>299</v>
      </c>
      <c r="D171" s="121">
        <v>6239642</v>
      </c>
      <c r="E171" s="126">
        <v>6182937</v>
      </c>
      <c r="F171" s="49">
        <v>2748577.3790684934</v>
      </c>
      <c r="G171" s="49">
        <v>6239642</v>
      </c>
      <c r="H171" s="49">
        <v>6052616.1606363365</v>
      </c>
      <c r="I171" s="49">
        <v>8801193.5397048295</v>
      </c>
    </row>
    <row r="172" spans="1:9">
      <c r="A172" s="126">
        <v>164</v>
      </c>
      <c r="B172" s="48" t="s">
        <v>300</v>
      </c>
      <c r="C172" s="77" t="s">
        <v>301</v>
      </c>
      <c r="D172" s="121">
        <v>7739161</v>
      </c>
      <c r="E172" s="126">
        <v>7100527</v>
      </c>
      <c r="F172" s="49">
        <v>1916439.9962739723</v>
      </c>
      <c r="G172" s="49">
        <v>7739161</v>
      </c>
      <c r="H172" s="49">
        <v>7507188.8640993303</v>
      </c>
      <c r="I172" s="49">
        <v>9423628.8603733033</v>
      </c>
    </row>
    <row r="173" spans="1:9">
      <c r="A173" s="125">
        <v>165</v>
      </c>
      <c r="B173" s="48" t="s">
        <v>302</v>
      </c>
      <c r="C173" s="77" t="s">
        <v>303</v>
      </c>
      <c r="D173" s="121">
        <v>8300806</v>
      </c>
      <c r="E173" s="126" t="s">
        <v>13</v>
      </c>
      <c r="F173" s="49">
        <v>2554319.5736986306</v>
      </c>
      <c r="G173" s="49">
        <v>6055369</v>
      </c>
      <c r="H173" s="49">
        <v>5873866.5243961588</v>
      </c>
      <c r="I173" s="49">
        <v>8428186.0980947893</v>
      </c>
    </row>
    <row r="174" spans="1:9">
      <c r="A174" s="126">
        <v>166</v>
      </c>
      <c r="B174" s="48" t="s">
        <v>304</v>
      </c>
      <c r="C174" s="77" t="s">
        <v>305</v>
      </c>
      <c r="D174" s="121">
        <v>6914956</v>
      </c>
      <c r="E174" s="126">
        <v>6417101</v>
      </c>
      <c r="F174" s="49">
        <v>2743963.0316712325</v>
      </c>
      <c r="G174" s="49">
        <v>6899144</v>
      </c>
      <c r="H174" s="49">
        <v>6692350.3734600833</v>
      </c>
      <c r="I174" s="49">
        <v>9436313.4051313158</v>
      </c>
    </row>
    <row r="175" spans="1:9">
      <c r="A175" s="125">
        <v>167</v>
      </c>
      <c r="B175" s="48" t="s">
        <v>143</v>
      </c>
      <c r="C175" s="77" t="s">
        <v>144</v>
      </c>
      <c r="D175" s="121">
        <v>4941996</v>
      </c>
      <c r="E175" s="126">
        <v>3385555</v>
      </c>
      <c r="F175" s="49">
        <v>2167663.4790136991</v>
      </c>
      <c r="G175" s="49">
        <v>4941996</v>
      </c>
      <c r="H175" s="49">
        <v>4793865.5543699674</v>
      </c>
      <c r="I175" s="49">
        <v>6961529.0333836665</v>
      </c>
    </row>
    <row r="176" spans="1:9">
      <c r="A176" s="126">
        <v>168</v>
      </c>
      <c r="B176" s="48" t="s">
        <v>499</v>
      </c>
      <c r="C176" s="77" t="s">
        <v>306</v>
      </c>
      <c r="D176" s="121">
        <v>5720451</v>
      </c>
      <c r="E176" s="126">
        <v>5690475</v>
      </c>
      <c r="F176" s="49">
        <v>1875452.9711780823</v>
      </c>
      <c r="G176" s="49">
        <v>5720451</v>
      </c>
      <c r="H176" s="49">
        <v>5548987.2926569013</v>
      </c>
      <c r="I176" s="49">
        <v>7424440.2638349831</v>
      </c>
    </row>
    <row r="177" spans="1:11">
      <c r="A177" s="125">
        <v>169</v>
      </c>
      <c r="B177" s="48" t="s">
        <v>500</v>
      </c>
      <c r="C177" s="77" t="s">
        <v>308</v>
      </c>
      <c r="D177" s="121">
        <v>6581946</v>
      </c>
      <c r="E177" s="126" t="s">
        <v>13</v>
      </c>
      <c r="F177" s="49">
        <v>2870036.764712329</v>
      </c>
      <c r="G177" s="49">
        <v>6581946</v>
      </c>
      <c r="H177" s="49">
        <v>6384660.005820157</v>
      </c>
      <c r="I177" s="49">
        <v>9254696.7705324851</v>
      </c>
    </row>
    <row r="178" spans="1:11" s="127" customFormat="1">
      <c r="A178" s="126">
        <v>170</v>
      </c>
      <c r="B178" s="48" t="s">
        <v>501</v>
      </c>
      <c r="C178" s="77" t="s">
        <v>307</v>
      </c>
      <c r="D178" s="121">
        <v>4963039</v>
      </c>
      <c r="E178" s="126" t="s">
        <v>13</v>
      </c>
      <c r="F178" s="49">
        <v>2129928.5369863012</v>
      </c>
      <c r="G178" s="49">
        <v>4963039</v>
      </c>
      <c r="H178" s="49">
        <v>4814277.8155010184</v>
      </c>
      <c r="I178" s="49">
        <v>6944206.3524873201</v>
      </c>
    </row>
    <row r="179" spans="1:11">
      <c r="A179" s="125">
        <v>171</v>
      </c>
      <c r="B179" s="48" t="s">
        <v>311</v>
      </c>
      <c r="C179" s="77" t="s">
        <v>312</v>
      </c>
      <c r="D179" s="121">
        <v>5683386</v>
      </c>
      <c r="E179" s="126" t="s">
        <v>13</v>
      </c>
      <c r="F179" s="50">
        <v>2633902.7662465754</v>
      </c>
      <c r="G179" s="49">
        <v>5683386</v>
      </c>
      <c r="H179" s="49">
        <v>5513033.2718983414</v>
      </c>
      <c r="I179" s="49">
        <v>8146936.0381449163</v>
      </c>
    </row>
    <row r="180" spans="1:11">
      <c r="A180" s="126">
        <v>172</v>
      </c>
      <c r="B180" s="48" t="s">
        <v>313</v>
      </c>
      <c r="C180" s="77" t="s">
        <v>314</v>
      </c>
      <c r="D180" s="121">
        <v>6942568</v>
      </c>
      <c r="E180" s="126" t="s">
        <v>13</v>
      </c>
      <c r="F180" s="49">
        <v>2878792.0753972605</v>
      </c>
      <c r="G180" s="49">
        <v>6920350</v>
      </c>
      <c r="H180" s="49">
        <v>6712920.7488602186</v>
      </c>
      <c r="I180" s="49">
        <v>9591712.8242574781</v>
      </c>
    </row>
    <row r="181" spans="1:11">
      <c r="A181" s="125">
        <v>173</v>
      </c>
      <c r="B181" s="48" t="s">
        <v>315</v>
      </c>
      <c r="C181" s="77" t="s">
        <v>316</v>
      </c>
      <c r="D181" s="121">
        <v>6211822</v>
      </c>
      <c r="E181" s="126">
        <v>5230361</v>
      </c>
      <c r="F181" s="49">
        <v>2687348.7697534249</v>
      </c>
      <c r="G181" s="49">
        <v>6131075</v>
      </c>
      <c r="H181" s="49">
        <v>5947303.3271898339</v>
      </c>
      <c r="I181" s="49">
        <v>8634652.0969432592</v>
      </c>
    </row>
    <row r="182" spans="1:11">
      <c r="A182" s="126">
        <v>174</v>
      </c>
      <c r="B182" s="48" t="s">
        <v>502</v>
      </c>
      <c r="C182" s="77" t="s">
        <v>321</v>
      </c>
      <c r="D182" s="121">
        <v>7088919</v>
      </c>
      <c r="E182" s="126">
        <v>10072586</v>
      </c>
      <c r="F182" s="50">
        <v>3009909.3439999996</v>
      </c>
      <c r="G182" s="49">
        <v>7088919</v>
      </c>
      <c r="H182" s="49">
        <v>6876437.0938015329</v>
      </c>
      <c r="I182" s="49">
        <v>9886346.4378015324</v>
      </c>
    </row>
    <row r="183" spans="1:11">
      <c r="A183" s="125">
        <v>175</v>
      </c>
      <c r="B183" s="48" t="s">
        <v>319</v>
      </c>
      <c r="C183" s="77" t="s">
        <v>320</v>
      </c>
      <c r="D183" s="121">
        <v>5708286</v>
      </c>
      <c r="E183" s="126" t="s">
        <v>13</v>
      </c>
      <c r="F183" s="50">
        <v>2476427.7512328774</v>
      </c>
      <c r="G183" s="49">
        <v>5708286</v>
      </c>
      <c r="H183" s="49">
        <v>5537186.9240469495</v>
      </c>
      <c r="I183" s="49">
        <v>8013614.6752798269</v>
      </c>
    </row>
    <row r="184" spans="1:11">
      <c r="A184" s="126">
        <v>176</v>
      </c>
      <c r="B184" s="48" t="s">
        <v>317</v>
      </c>
      <c r="C184" s="77" t="s">
        <v>318</v>
      </c>
      <c r="D184" s="121">
        <v>4636250</v>
      </c>
      <c r="E184" s="126" t="s">
        <v>13</v>
      </c>
      <c r="F184" s="50">
        <v>2089547.0435068493</v>
      </c>
      <c r="G184" s="49">
        <v>4636250</v>
      </c>
      <c r="H184" s="49">
        <v>4497283.9266660195</v>
      </c>
      <c r="I184" s="49">
        <v>6586830.970172869</v>
      </c>
    </row>
    <row r="185" spans="1:11">
      <c r="A185" s="125">
        <v>177</v>
      </c>
      <c r="B185" s="48" t="s">
        <v>503</v>
      </c>
      <c r="C185" s="77" t="s">
        <v>504</v>
      </c>
      <c r="D185" s="121">
        <v>5022506</v>
      </c>
      <c r="E185" s="126" t="s">
        <v>13</v>
      </c>
      <c r="F185" s="50">
        <v>2318421.9230684927</v>
      </c>
      <c r="G185" s="49">
        <v>5022506</v>
      </c>
      <c r="H185" s="49">
        <v>4871962.3629838005</v>
      </c>
      <c r="I185" s="49">
        <v>7190384.2860522931</v>
      </c>
    </row>
    <row r="186" spans="1:11">
      <c r="A186" s="126">
        <v>178</v>
      </c>
      <c r="B186" s="48" t="s">
        <v>505</v>
      </c>
      <c r="C186" s="77" t="s">
        <v>326</v>
      </c>
      <c r="D186" s="121">
        <v>5683416</v>
      </c>
      <c r="E186" s="126" t="s">
        <v>13</v>
      </c>
      <c r="F186" s="49">
        <v>2602947.022246575</v>
      </c>
      <c r="G186" s="49">
        <v>5683416</v>
      </c>
      <c r="H186" s="49">
        <v>5513062.3726840625</v>
      </c>
      <c r="I186" s="49">
        <v>8116009.3949306374</v>
      </c>
    </row>
    <row r="187" spans="1:11" ht="15.75">
      <c r="A187" s="125">
        <v>179</v>
      </c>
      <c r="B187" s="122" t="s">
        <v>571</v>
      </c>
      <c r="C187" s="77" t="s">
        <v>510</v>
      </c>
      <c r="D187" s="121">
        <v>7439947</v>
      </c>
      <c r="E187" s="53" t="s">
        <v>13</v>
      </c>
      <c r="F187" s="120">
        <v>5233412.1672328701</v>
      </c>
      <c r="G187" s="49">
        <v>6647327</v>
      </c>
      <c r="H187" s="49">
        <v>6448081.2881947812</v>
      </c>
      <c r="I187" s="49">
        <v>11681493.45542765</v>
      </c>
      <c r="J187" s="137"/>
      <c r="K187" s="136"/>
    </row>
    <row r="188" spans="1:11" ht="15.75">
      <c r="A188" s="126">
        <v>180</v>
      </c>
      <c r="B188" s="122" t="s">
        <v>322</v>
      </c>
      <c r="C188" s="77" t="s">
        <v>323</v>
      </c>
      <c r="D188" s="121">
        <v>24675000</v>
      </c>
      <c r="E188" s="126">
        <v>12273500</v>
      </c>
      <c r="F188" s="49">
        <v>548536.98630136985</v>
      </c>
      <c r="G188" s="49">
        <v>1100000</v>
      </c>
      <c r="H188" s="49">
        <v>1067961</v>
      </c>
      <c r="I188" s="49">
        <f>+H188+F188</f>
        <v>1616497.98630137</v>
      </c>
    </row>
    <row r="189" spans="1:11" ht="15.75">
      <c r="A189" s="125">
        <v>181</v>
      </c>
      <c r="B189" s="122" t="s">
        <v>513</v>
      </c>
      <c r="C189" s="77" t="s">
        <v>512</v>
      </c>
      <c r="D189" s="121">
        <v>5827082</v>
      </c>
      <c r="E189" s="126" t="s">
        <v>13</v>
      </c>
      <c r="F189" s="49">
        <v>2420921.3784109587</v>
      </c>
      <c r="G189" s="49">
        <v>5827082</v>
      </c>
      <c r="H189" s="49">
        <v>5652422.1553981956</v>
      </c>
      <c r="I189" s="49">
        <v>8073343.5338091543</v>
      </c>
    </row>
    <row r="190" spans="1:11" ht="15.75">
      <c r="A190" s="126">
        <v>182</v>
      </c>
      <c r="B190" s="122" t="s">
        <v>527</v>
      </c>
      <c r="C190" s="77" t="s">
        <v>526</v>
      </c>
      <c r="D190" s="121">
        <v>6568354</v>
      </c>
      <c r="E190" s="126">
        <v>8596892</v>
      </c>
      <c r="F190" s="49">
        <v>2942369.8748493148</v>
      </c>
      <c r="G190" s="49">
        <v>6536017</v>
      </c>
      <c r="H190" s="49">
        <v>6340107.672907168</v>
      </c>
      <c r="I190" s="49">
        <v>9282477.5477564819</v>
      </c>
    </row>
    <row r="191" spans="1:11" ht="15.75">
      <c r="A191" s="125">
        <v>183</v>
      </c>
      <c r="B191" s="122" t="s">
        <v>514</v>
      </c>
      <c r="C191" s="77" t="s">
        <v>515</v>
      </c>
      <c r="D191" s="121">
        <v>5038116</v>
      </c>
      <c r="E191" s="133" t="s">
        <v>13</v>
      </c>
      <c r="F191" s="49">
        <v>2295448.4030684927</v>
      </c>
      <c r="G191" s="49">
        <v>4861930</v>
      </c>
      <c r="H191" s="49">
        <v>4716199.4373848094</v>
      </c>
      <c r="I191" s="49">
        <v>7011647.8404533025</v>
      </c>
    </row>
    <row r="192" spans="1:11" ht="15.75">
      <c r="A192" s="126">
        <v>184</v>
      </c>
      <c r="B192" s="122" t="s">
        <v>528</v>
      </c>
      <c r="C192" s="77" t="s">
        <v>529</v>
      </c>
      <c r="D192" s="121">
        <v>5657495</v>
      </c>
      <c r="E192" s="133" t="s">
        <v>13</v>
      </c>
      <c r="F192" s="49">
        <v>2025148.8075199998</v>
      </c>
      <c r="G192" s="49">
        <v>5657495</v>
      </c>
      <c r="H192" s="49">
        <v>5487918.3237947421</v>
      </c>
      <c r="I192" s="49">
        <v>7513067.1313147414</v>
      </c>
    </row>
    <row r="193" spans="1:9" ht="15.75">
      <c r="A193" s="125">
        <v>185</v>
      </c>
      <c r="B193" s="122" t="s">
        <v>516</v>
      </c>
      <c r="C193" s="77" t="s">
        <v>517</v>
      </c>
      <c r="D193" s="121">
        <v>6468323</v>
      </c>
      <c r="E193" s="134" t="s">
        <v>13</v>
      </c>
      <c r="F193" s="49">
        <v>2798248.3335890407</v>
      </c>
      <c r="G193" s="49">
        <v>6467848</v>
      </c>
      <c r="H193" s="49">
        <v>6273981.9575128527</v>
      </c>
      <c r="I193" s="49">
        <v>9072230.2911018934</v>
      </c>
    </row>
    <row r="194" spans="1:9" ht="15.75">
      <c r="A194" s="126">
        <v>186</v>
      </c>
      <c r="B194" s="122" t="s">
        <v>530</v>
      </c>
      <c r="C194" s="77" t="s">
        <v>519</v>
      </c>
      <c r="D194" s="121">
        <v>8603248</v>
      </c>
      <c r="E194" s="135">
        <v>7856378</v>
      </c>
      <c r="F194" s="49">
        <v>4127018.1646027397</v>
      </c>
      <c r="G194" s="49">
        <v>8603248</v>
      </c>
      <c r="H194" s="49">
        <v>8345375.8851488987</v>
      </c>
      <c r="I194" s="49">
        <v>12472394.049751639</v>
      </c>
    </row>
    <row r="195" spans="1:9" ht="15.75">
      <c r="A195" s="125">
        <v>187</v>
      </c>
      <c r="B195" s="122" t="s">
        <v>531</v>
      </c>
      <c r="C195" s="77" t="s">
        <v>518</v>
      </c>
      <c r="D195" s="121">
        <v>5811638.3799999999</v>
      </c>
      <c r="E195" s="135">
        <v>122001</v>
      </c>
      <c r="F195" s="49">
        <v>3119303.8983802744</v>
      </c>
      <c r="G195" s="49">
        <v>5811638.3799999999</v>
      </c>
      <c r="H195" s="49">
        <v>5637441.4395188671</v>
      </c>
      <c r="I195" s="49">
        <v>8756745.337899141</v>
      </c>
    </row>
    <row r="196" spans="1:9" ht="15.75">
      <c r="A196" s="126">
        <v>188</v>
      </c>
      <c r="B196" s="122" t="s">
        <v>521</v>
      </c>
      <c r="C196" s="77" t="s">
        <v>522</v>
      </c>
      <c r="D196" s="121">
        <v>5685196</v>
      </c>
      <c r="E196" s="134" t="s">
        <v>13</v>
      </c>
      <c r="F196" s="49">
        <v>2426912.9869589042</v>
      </c>
      <c r="G196" s="49">
        <v>5664432</v>
      </c>
      <c r="H196" s="49">
        <v>5494647.3954796782</v>
      </c>
      <c r="I196" s="49">
        <v>7921560.3824385824</v>
      </c>
    </row>
    <row r="197" spans="1:9" ht="15.75">
      <c r="A197" s="125">
        <v>189</v>
      </c>
      <c r="B197" s="122" t="s">
        <v>534</v>
      </c>
      <c r="C197" s="77" t="s">
        <v>119</v>
      </c>
      <c r="D197" s="121">
        <v>5473690</v>
      </c>
      <c r="E197" s="134" t="s">
        <v>13</v>
      </c>
      <c r="F197" s="49">
        <v>2322460.9387769867</v>
      </c>
      <c r="G197" s="49">
        <v>5333802.8599999994</v>
      </c>
      <c r="H197" s="49">
        <v>5173928.4702686965</v>
      </c>
      <c r="I197" s="49">
        <v>7496389.4090456832</v>
      </c>
    </row>
    <row r="198" spans="1:9" ht="15.75">
      <c r="A198" s="126">
        <v>190</v>
      </c>
      <c r="B198" s="122" t="s">
        <v>536</v>
      </c>
      <c r="C198" s="77" t="s">
        <v>520</v>
      </c>
      <c r="D198" s="121">
        <v>5856740</v>
      </c>
      <c r="E198" s="134" t="s">
        <v>13</v>
      </c>
      <c r="F198" s="49">
        <v>2726687.3567123287</v>
      </c>
      <c r="G198" s="49">
        <v>5856740</v>
      </c>
      <c r="H198" s="49">
        <v>5681191.1921621878</v>
      </c>
      <c r="I198" s="49">
        <v>8407878.548874516</v>
      </c>
    </row>
    <row r="199" spans="1:9" ht="15.75">
      <c r="A199" s="125">
        <v>191</v>
      </c>
      <c r="B199" s="122" t="s">
        <v>549</v>
      </c>
      <c r="C199" s="77" t="s">
        <v>523</v>
      </c>
      <c r="D199" s="121">
        <v>5578629</v>
      </c>
      <c r="E199" s="134" t="s">
        <v>13</v>
      </c>
      <c r="F199" s="49">
        <v>2200454.7226301371</v>
      </c>
      <c r="G199" s="49">
        <v>5166446</v>
      </c>
      <c r="H199" s="49">
        <v>5011587.9328741878</v>
      </c>
      <c r="I199" s="49">
        <v>7212042.6555043254</v>
      </c>
    </row>
    <row r="200" spans="1:9">
      <c r="A200" s="87"/>
      <c r="B200" s="48" t="s">
        <v>506</v>
      </c>
      <c r="C200" s="77"/>
      <c r="D200" s="51">
        <f>SUM(D9:D199)</f>
        <v>1208644560.0800002</v>
      </c>
      <c r="E200" s="51">
        <f>SUM(E9:E199)</f>
        <v>716798435.68999994</v>
      </c>
      <c r="F200" s="51">
        <f>SUM(F9:F199)</f>
        <v>493253867.27384073</v>
      </c>
      <c r="G200" s="51">
        <f t="shared" ref="G200:I200" si="0">SUM(G9:G199)</f>
        <v>1148119709.25</v>
      </c>
      <c r="H200" s="51">
        <f t="shared" si="0"/>
        <v>1113707120.2297997</v>
      </c>
      <c r="I200" s="51">
        <f t="shared" si="0"/>
        <v>1606960987.5036404</v>
      </c>
    </row>
    <row r="201" spans="1:9">
      <c r="A201" s="87"/>
      <c r="B201" s="48"/>
      <c r="C201" s="77"/>
      <c r="D201" s="49"/>
      <c r="E201" s="87"/>
      <c r="F201" s="49"/>
      <c r="G201" s="49"/>
      <c r="H201" s="49"/>
      <c r="I201" s="49"/>
    </row>
    <row r="202" spans="1:9">
      <c r="A202" s="87"/>
      <c r="B202" s="195" t="s">
        <v>507</v>
      </c>
      <c r="C202" s="196"/>
      <c r="D202" s="196"/>
      <c r="E202" s="196"/>
      <c r="F202" s="196"/>
      <c r="G202" s="196"/>
      <c r="H202" s="196"/>
      <c r="I202" s="197"/>
    </row>
    <row r="203" spans="1:9">
      <c r="A203" s="87">
        <v>1</v>
      </c>
      <c r="B203" s="48" t="s">
        <v>15</v>
      </c>
      <c r="C203" s="77" t="s">
        <v>17</v>
      </c>
      <c r="D203" s="49">
        <v>4395084</v>
      </c>
      <c r="E203" s="130" t="s">
        <v>13</v>
      </c>
      <c r="F203" s="49">
        <v>1947822.0729863015</v>
      </c>
      <c r="G203" s="49">
        <v>4376306</v>
      </c>
      <c r="H203" s="49">
        <v>4245131.4385488406</v>
      </c>
      <c r="I203" s="49">
        <v>6192953.5115351416</v>
      </c>
    </row>
    <row r="204" spans="1:9">
      <c r="A204" s="87">
        <v>2</v>
      </c>
      <c r="B204" s="48" t="s">
        <v>18</v>
      </c>
      <c r="C204" s="77" t="s">
        <v>20</v>
      </c>
      <c r="D204" s="49">
        <v>6232800</v>
      </c>
      <c r="E204" s="130" t="s">
        <v>13</v>
      </c>
      <c r="F204" s="49">
        <v>6035399.5397260273</v>
      </c>
      <c r="G204" s="49">
        <v>6232800</v>
      </c>
      <c r="H204" s="49">
        <v>6045979.2414395185</v>
      </c>
      <c r="I204" s="49">
        <v>12081378.781165546</v>
      </c>
    </row>
    <row r="205" spans="1:9">
      <c r="A205" s="87">
        <v>3</v>
      </c>
      <c r="B205" s="48" t="s">
        <v>18</v>
      </c>
      <c r="C205" s="77" t="s">
        <v>19</v>
      </c>
      <c r="D205" s="49">
        <v>6232800</v>
      </c>
      <c r="E205" s="132" t="s">
        <v>13</v>
      </c>
      <c r="F205" s="49">
        <v>6035399.5397260273</v>
      </c>
      <c r="G205" s="49">
        <v>6232800</v>
      </c>
      <c r="H205" s="49">
        <v>6045979.2414395185</v>
      </c>
      <c r="I205" s="49">
        <v>12081378.781165546</v>
      </c>
    </row>
    <row r="206" spans="1:9" ht="27.75" customHeight="1">
      <c r="A206" s="87">
        <v>4</v>
      </c>
      <c r="B206" s="48" t="s">
        <v>508</v>
      </c>
      <c r="C206" s="77" t="s">
        <v>8</v>
      </c>
      <c r="D206" s="49">
        <v>4457255.76</v>
      </c>
      <c r="E206" s="132" t="s">
        <v>13</v>
      </c>
      <c r="F206" s="49">
        <v>2010018.14619178</v>
      </c>
      <c r="G206" s="49">
        <v>4457256</v>
      </c>
      <c r="H206" s="49">
        <v>4323655.0586865842</v>
      </c>
      <c r="I206" s="49">
        <v>6333673.2048783638</v>
      </c>
    </row>
    <row r="207" spans="1:9">
      <c r="A207" s="87">
        <v>5</v>
      </c>
      <c r="B207" s="48" t="s">
        <v>88</v>
      </c>
      <c r="C207" s="77" t="s">
        <v>89</v>
      </c>
      <c r="D207" s="49">
        <v>4648021</v>
      </c>
      <c r="E207" s="130" t="s">
        <v>13</v>
      </c>
      <c r="F207" s="49">
        <v>3416044.1575890416</v>
      </c>
      <c r="G207" s="49">
        <v>4648021</v>
      </c>
      <c r="H207" s="49">
        <v>4508702.1049568336</v>
      </c>
      <c r="I207" s="49">
        <v>7924746.2625458753</v>
      </c>
    </row>
    <row r="208" spans="1:9">
      <c r="A208" s="87">
        <v>6</v>
      </c>
      <c r="B208" s="48" t="s">
        <v>509</v>
      </c>
      <c r="C208" s="77" t="s">
        <v>117</v>
      </c>
      <c r="D208" s="49">
        <v>5649210</v>
      </c>
      <c r="E208" s="130" t="s">
        <v>13</v>
      </c>
      <c r="F208" s="50">
        <v>2380251.9197808215</v>
      </c>
      <c r="G208" s="49">
        <v>5649210</v>
      </c>
      <c r="H208" s="49">
        <v>5479881.6568047339</v>
      </c>
      <c r="I208" s="49">
        <v>7860133.5765855554</v>
      </c>
    </row>
    <row r="209" spans="1:9">
      <c r="A209" s="87">
        <v>7</v>
      </c>
      <c r="B209" s="48" t="s">
        <v>509</v>
      </c>
      <c r="C209" s="77" t="s">
        <v>64</v>
      </c>
      <c r="D209" s="49">
        <v>3865158</v>
      </c>
      <c r="E209" s="130" t="s">
        <v>13</v>
      </c>
      <c r="F209" s="50">
        <v>1605281.8283835617</v>
      </c>
      <c r="G209" s="49">
        <v>3865153</v>
      </c>
      <c r="H209" s="49">
        <v>3749299.6410903092</v>
      </c>
      <c r="I209" s="49">
        <v>5354581.4694738705</v>
      </c>
    </row>
    <row r="210" spans="1:9">
      <c r="A210" s="87">
        <v>8</v>
      </c>
      <c r="B210" s="48" t="s">
        <v>75</v>
      </c>
      <c r="C210" s="77" t="s">
        <v>76</v>
      </c>
      <c r="D210" s="49">
        <v>5000000</v>
      </c>
      <c r="E210" s="131">
        <v>4300000</v>
      </c>
      <c r="F210" s="49">
        <v>2958465.3676712327</v>
      </c>
      <c r="G210" s="49">
        <v>5000000</v>
      </c>
      <c r="H210" s="49">
        <v>4850130.9535357449</v>
      </c>
      <c r="I210" s="49">
        <v>7808596.3212069776</v>
      </c>
    </row>
    <row r="211" spans="1:9">
      <c r="A211" s="87"/>
      <c r="B211" s="48"/>
      <c r="C211" s="77"/>
      <c r="D211" s="52">
        <f t="shared" ref="D211:I211" si="1">SUM(D203:D210)</f>
        <v>40480328.759999998</v>
      </c>
      <c r="E211" s="52">
        <f t="shared" si="1"/>
        <v>4300000</v>
      </c>
      <c r="F211" s="52">
        <f t="shared" si="1"/>
        <v>26388682.572054792</v>
      </c>
      <c r="G211" s="52">
        <f t="shared" si="1"/>
        <v>40461546</v>
      </c>
      <c r="H211" s="52">
        <f t="shared" si="1"/>
        <v>39248759.336502083</v>
      </c>
      <c r="I211" s="52">
        <f t="shared" si="1"/>
        <v>65637441.908556871</v>
      </c>
    </row>
    <row r="212" spans="1:9">
      <c r="C212" s="128"/>
    </row>
    <row r="213" spans="1:9">
      <c r="C213" s="129"/>
    </row>
  </sheetData>
  <sheetProtection password="CA19" sheet="1" objects="1" scenarios="1" selectLockedCells="1" selectUnlockedCells="1"/>
  <mergeCells count="11">
    <mergeCell ref="D126:D130"/>
    <mergeCell ref="E126:E130"/>
    <mergeCell ref="B202:I202"/>
    <mergeCell ref="A2:I2"/>
    <mergeCell ref="A3:I3"/>
    <mergeCell ref="A4:I4"/>
    <mergeCell ref="A5:I5"/>
    <mergeCell ref="A6:I6"/>
    <mergeCell ref="A7:C7"/>
    <mergeCell ref="D7:E7"/>
    <mergeCell ref="F7:I7"/>
  </mergeCells>
  <pageMargins left="0.7" right="0.7" top="0.75" bottom="0.75" header="0.3" footer="0.3"/>
  <pageSetup paperSize="302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M36"/>
  <sheetViews>
    <sheetView zoomScale="86" zoomScaleNormal="86" workbookViewId="0">
      <pane xSplit="3" ySplit="7" topLeftCell="E26" activePane="bottomRight" state="frozen"/>
      <selection pane="topRight" activeCell="D1" sqref="D1"/>
      <selection pane="bottomLeft" activeCell="A5" sqref="A5"/>
      <selection pane="bottomRight" activeCell="B3" sqref="B3:M3"/>
    </sheetView>
  </sheetViews>
  <sheetFormatPr defaultColWidth="9.140625" defaultRowHeight="15"/>
  <cols>
    <col min="1" max="1" width="2.7109375" style="82" customWidth="1"/>
    <col min="2" max="2" width="7" style="82" bestFit="1" customWidth="1"/>
    <col min="3" max="3" width="34.85546875" style="82" bestFit="1" customWidth="1"/>
    <col min="4" max="4" width="37.140625" style="82" bestFit="1" customWidth="1"/>
    <col min="5" max="5" width="18" style="163" bestFit="1" customWidth="1"/>
    <col min="6" max="6" width="12.85546875" style="163" bestFit="1" customWidth="1"/>
    <col min="7" max="7" width="17.42578125" style="163" bestFit="1" customWidth="1"/>
    <col min="8" max="8" width="16.85546875" style="163" bestFit="1" customWidth="1"/>
    <col min="9" max="9" width="15.7109375" style="163" bestFit="1" customWidth="1"/>
    <col min="10" max="10" width="17.28515625" style="163" bestFit="1" customWidth="1"/>
    <col min="11" max="11" width="19.85546875" style="163" bestFit="1" customWidth="1"/>
    <col min="12" max="12" width="21.5703125" style="163" bestFit="1" customWidth="1"/>
    <col min="13" max="13" width="20.42578125" style="163" customWidth="1"/>
    <col min="14" max="16384" width="9.140625" style="82"/>
  </cols>
  <sheetData>
    <row r="1" spans="2:13" ht="15.75" thickBot="1"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2" spans="2:13" ht="16.5" thickBot="1">
      <c r="B2" s="198" t="s">
        <v>562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200"/>
    </row>
    <row r="3" spans="2:13" ht="16.5" thickBot="1">
      <c r="B3" s="198" t="s">
        <v>572</v>
      </c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200"/>
    </row>
    <row r="4" spans="2:13" ht="16.5" thickBot="1">
      <c r="B4" s="201" t="s">
        <v>574</v>
      </c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03"/>
    </row>
    <row r="5" spans="2:13" ht="15.75" thickBot="1">
      <c r="B5" s="217" t="s">
        <v>573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9"/>
    </row>
    <row r="6" spans="2:13" ht="15.75" thickBot="1">
      <c r="B6" s="221" t="s">
        <v>564</v>
      </c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3"/>
    </row>
    <row r="7" spans="2:13" ht="32.25" thickBot="1">
      <c r="B7" s="78" t="s">
        <v>0</v>
      </c>
      <c r="C7" s="4" t="s">
        <v>1</v>
      </c>
      <c r="D7" s="4" t="s">
        <v>2</v>
      </c>
      <c r="E7" s="155" t="s">
        <v>3</v>
      </c>
      <c r="F7" s="155" t="s">
        <v>325</v>
      </c>
      <c r="G7" s="155" t="s">
        <v>145</v>
      </c>
      <c r="H7" s="155" t="s">
        <v>4</v>
      </c>
      <c r="I7" s="155" t="s">
        <v>327</v>
      </c>
      <c r="J7" s="155" t="s">
        <v>548</v>
      </c>
      <c r="K7" s="155" t="s">
        <v>559</v>
      </c>
      <c r="L7" s="155" t="s">
        <v>560</v>
      </c>
      <c r="M7" s="156" t="s">
        <v>328</v>
      </c>
    </row>
    <row r="8" spans="2:13" ht="30">
      <c r="B8" s="83">
        <v>1</v>
      </c>
      <c r="C8" s="84" t="s">
        <v>146</v>
      </c>
      <c r="D8" s="85" t="s">
        <v>547</v>
      </c>
      <c r="E8" s="100">
        <v>638271</v>
      </c>
      <c r="F8" s="100"/>
      <c r="G8" s="100">
        <v>57400</v>
      </c>
      <c r="H8" s="100">
        <f>E8+G8</f>
        <v>695671</v>
      </c>
      <c r="I8" s="100">
        <v>614771</v>
      </c>
      <c r="J8" s="100">
        <v>0</v>
      </c>
      <c r="K8" s="100">
        <v>23500</v>
      </c>
      <c r="L8" s="100">
        <v>57400</v>
      </c>
      <c r="M8" s="157">
        <v>0</v>
      </c>
    </row>
    <row r="9" spans="2:13" ht="30">
      <c r="B9" s="86">
        <v>2</v>
      </c>
      <c r="C9" s="77" t="s">
        <v>147</v>
      </c>
      <c r="D9" s="13" t="s">
        <v>148</v>
      </c>
      <c r="E9" s="101">
        <v>1924906</v>
      </c>
      <c r="F9" s="101"/>
      <c r="G9" s="101">
        <v>1385932</v>
      </c>
      <c r="H9" s="101">
        <f>G9+E9</f>
        <v>3310838</v>
      </c>
      <c r="I9" s="101">
        <v>706968</v>
      </c>
      <c r="J9" s="101">
        <v>0</v>
      </c>
      <c r="K9" s="101">
        <v>1217938</v>
      </c>
      <c r="L9" s="101">
        <v>1385932</v>
      </c>
      <c r="M9" s="158">
        <v>0</v>
      </c>
    </row>
    <row r="10" spans="2:13" ht="30">
      <c r="B10" s="83">
        <v>3</v>
      </c>
      <c r="C10" s="77" t="s">
        <v>149</v>
      </c>
      <c r="D10" s="13" t="s">
        <v>150</v>
      </c>
      <c r="E10" s="101">
        <v>63114148</v>
      </c>
      <c r="F10" s="101"/>
      <c r="G10" s="101" t="s">
        <v>13</v>
      </c>
      <c r="H10" s="101">
        <f>E10</f>
        <v>63114148</v>
      </c>
      <c r="I10" s="101">
        <v>21114937</v>
      </c>
      <c r="J10" s="101">
        <v>0</v>
      </c>
      <c r="K10" s="101">
        <v>41999211</v>
      </c>
      <c r="L10" s="101">
        <v>0</v>
      </c>
      <c r="M10" s="158">
        <v>0</v>
      </c>
    </row>
    <row r="11" spans="2:13" ht="30">
      <c r="B11" s="86">
        <v>4</v>
      </c>
      <c r="C11" s="3" t="s">
        <v>151</v>
      </c>
      <c r="D11" s="13" t="s">
        <v>152</v>
      </c>
      <c r="E11" s="101">
        <v>8993860</v>
      </c>
      <c r="F11" s="101"/>
      <c r="G11" s="101" t="s">
        <v>13</v>
      </c>
      <c r="H11" s="101">
        <f>E11</f>
        <v>8993860</v>
      </c>
      <c r="I11" s="101">
        <v>8956781</v>
      </c>
      <c r="J11" s="101">
        <v>0</v>
      </c>
      <c r="K11" s="101">
        <v>37079</v>
      </c>
      <c r="L11" s="101">
        <v>0</v>
      </c>
      <c r="M11" s="158">
        <v>0</v>
      </c>
    </row>
    <row r="12" spans="2:13">
      <c r="B12" s="83">
        <v>5</v>
      </c>
      <c r="C12" s="77" t="s">
        <v>153</v>
      </c>
      <c r="D12" s="13" t="s">
        <v>154</v>
      </c>
      <c r="E12" s="101">
        <f>782726</f>
        <v>782726</v>
      </c>
      <c r="F12" s="101">
        <f>11800+50000</f>
        <v>61800</v>
      </c>
      <c r="G12" s="101">
        <v>745241</v>
      </c>
      <c r="H12" s="101">
        <f>G12+E12+F12</f>
        <v>1589767</v>
      </c>
      <c r="I12" s="101">
        <v>764072</v>
      </c>
      <c r="J12" s="101">
        <v>745241</v>
      </c>
      <c r="K12" s="101">
        <v>80454</v>
      </c>
      <c r="L12" s="101">
        <v>0</v>
      </c>
      <c r="M12" s="158">
        <v>0</v>
      </c>
    </row>
    <row r="13" spans="2:13" ht="30">
      <c r="B13" s="86">
        <v>6</v>
      </c>
      <c r="C13" s="77" t="s">
        <v>155</v>
      </c>
      <c r="D13" s="13" t="s">
        <v>156</v>
      </c>
      <c r="E13" s="101">
        <v>2354974</v>
      </c>
      <c r="F13" s="101"/>
      <c r="G13" s="101">
        <v>1416931.53</v>
      </c>
      <c r="H13" s="101">
        <f>G13+E13</f>
        <v>3771905.5300000003</v>
      </c>
      <c r="I13" s="101">
        <v>615780</v>
      </c>
      <c r="J13" s="101">
        <v>0</v>
      </c>
      <c r="K13" s="101">
        <v>1739194.0000000002</v>
      </c>
      <c r="L13" s="101">
        <v>1416931.53</v>
      </c>
      <c r="M13" s="158">
        <v>0</v>
      </c>
    </row>
    <row r="14" spans="2:13" ht="30">
      <c r="B14" s="83">
        <v>7</v>
      </c>
      <c r="C14" s="77" t="s">
        <v>159</v>
      </c>
      <c r="D14" s="13" t="s">
        <v>160</v>
      </c>
      <c r="E14" s="101">
        <v>18899696</v>
      </c>
      <c r="F14" s="101"/>
      <c r="G14" s="101">
        <v>3392495</v>
      </c>
      <c r="H14" s="101">
        <f>E14+G14</f>
        <v>22292191</v>
      </c>
      <c r="I14" s="101">
        <v>0</v>
      </c>
      <c r="J14" s="101">
        <v>0</v>
      </c>
      <c r="K14" s="101">
        <v>18899696</v>
      </c>
      <c r="L14" s="101">
        <v>3392495</v>
      </c>
      <c r="M14" s="158">
        <v>0</v>
      </c>
    </row>
    <row r="15" spans="2:13">
      <c r="B15" s="86">
        <v>8</v>
      </c>
      <c r="C15" s="77" t="s">
        <v>161</v>
      </c>
      <c r="D15" s="13" t="s">
        <v>162</v>
      </c>
      <c r="E15" s="101">
        <v>309825681</v>
      </c>
      <c r="F15" s="101"/>
      <c r="G15" s="101">
        <v>91776238</v>
      </c>
      <c r="H15" s="101">
        <f>E15+G15</f>
        <v>401601919</v>
      </c>
      <c r="I15" s="101">
        <v>7221846</v>
      </c>
      <c r="J15" s="101">
        <v>0</v>
      </c>
      <c r="K15" s="101">
        <v>302603835</v>
      </c>
      <c r="L15" s="101">
        <v>91776238</v>
      </c>
      <c r="M15" s="158">
        <v>0</v>
      </c>
    </row>
    <row r="16" spans="2:13" ht="30">
      <c r="B16" s="83">
        <v>9</v>
      </c>
      <c r="C16" s="77" t="s">
        <v>163</v>
      </c>
      <c r="D16" s="13" t="s">
        <v>164</v>
      </c>
      <c r="E16" s="101">
        <v>4611521</v>
      </c>
      <c r="F16" s="101"/>
      <c r="G16" s="101" t="s">
        <v>13</v>
      </c>
      <c r="H16" s="101">
        <f>E16</f>
        <v>4611521</v>
      </c>
      <c r="I16" s="101">
        <v>4611521</v>
      </c>
      <c r="J16" s="101">
        <v>0</v>
      </c>
      <c r="K16" s="101">
        <v>0</v>
      </c>
      <c r="L16" s="101">
        <v>0</v>
      </c>
      <c r="M16" s="158">
        <v>0</v>
      </c>
    </row>
    <row r="17" spans="2:13" ht="45">
      <c r="B17" s="86">
        <v>10</v>
      </c>
      <c r="C17" s="3" t="s">
        <v>165</v>
      </c>
      <c r="D17" s="13" t="s">
        <v>166</v>
      </c>
      <c r="E17" s="101">
        <v>4029965.36</v>
      </c>
      <c r="F17" s="101"/>
      <c r="G17" s="101">
        <v>1436213</v>
      </c>
      <c r="H17" s="101">
        <f>G17+E17</f>
        <v>5466178.3599999994</v>
      </c>
      <c r="I17" s="101">
        <v>0</v>
      </c>
      <c r="J17" s="101">
        <v>0</v>
      </c>
      <c r="K17" s="101">
        <v>4029965.3599999994</v>
      </c>
      <c r="L17" s="101">
        <v>1436213</v>
      </c>
      <c r="M17" s="158">
        <v>0</v>
      </c>
    </row>
    <row r="18" spans="2:13" ht="45">
      <c r="B18" s="83">
        <v>11</v>
      </c>
      <c r="C18" s="77" t="s">
        <v>167</v>
      </c>
      <c r="D18" s="13" t="s">
        <v>168</v>
      </c>
      <c r="E18" s="101">
        <v>2250000</v>
      </c>
      <c r="F18" s="101"/>
      <c r="G18" s="101" t="s">
        <v>13</v>
      </c>
      <c r="H18" s="101">
        <f>E18</f>
        <v>2250000</v>
      </c>
      <c r="I18" s="101">
        <v>1400000</v>
      </c>
      <c r="J18" s="101">
        <v>0</v>
      </c>
      <c r="K18" s="101">
        <v>850000</v>
      </c>
      <c r="L18" s="101">
        <v>0</v>
      </c>
      <c r="M18" s="158">
        <v>0</v>
      </c>
    </row>
    <row r="19" spans="2:13" ht="30">
      <c r="B19" s="86">
        <v>12</v>
      </c>
      <c r="C19" s="77" t="s">
        <v>169</v>
      </c>
      <c r="D19" s="13" t="s">
        <v>170</v>
      </c>
      <c r="E19" s="101">
        <v>2645933</v>
      </c>
      <c r="F19" s="101"/>
      <c r="G19" s="101">
        <f>2804319+47218</f>
        <v>2851537</v>
      </c>
      <c r="H19" s="101">
        <f>E19+G19</f>
        <v>5497470</v>
      </c>
      <c r="I19" s="101">
        <v>2645933</v>
      </c>
      <c r="J19" s="101">
        <v>2851537</v>
      </c>
      <c r="K19" s="101">
        <v>0</v>
      </c>
      <c r="L19" s="101">
        <v>0</v>
      </c>
      <c r="M19" s="158">
        <v>0</v>
      </c>
    </row>
    <row r="20" spans="2:13" ht="45">
      <c r="B20" s="83">
        <v>13</v>
      </c>
      <c r="C20" s="77" t="s">
        <v>171</v>
      </c>
      <c r="D20" s="13" t="s">
        <v>172</v>
      </c>
      <c r="E20" s="101">
        <v>13175083</v>
      </c>
      <c r="F20" s="101"/>
      <c r="G20" s="101">
        <v>9517101</v>
      </c>
      <c r="H20" s="101">
        <f>E20+G20</f>
        <v>22692184</v>
      </c>
      <c r="I20" s="101">
        <v>0</v>
      </c>
      <c r="J20" s="101">
        <v>0</v>
      </c>
      <c r="K20" s="101">
        <v>13175083</v>
      </c>
      <c r="L20" s="101">
        <v>9517101</v>
      </c>
      <c r="M20" s="158">
        <v>0</v>
      </c>
    </row>
    <row r="21" spans="2:13" ht="30">
      <c r="B21" s="86">
        <v>14</v>
      </c>
      <c r="C21" s="77" t="s">
        <v>175</v>
      </c>
      <c r="D21" s="13" t="s">
        <v>176</v>
      </c>
      <c r="E21" s="101">
        <v>3723250</v>
      </c>
      <c r="F21" s="101"/>
      <c r="G21" s="101" t="s">
        <v>13</v>
      </c>
      <c r="H21" s="101">
        <f>E21</f>
        <v>3723250</v>
      </c>
      <c r="I21" s="101">
        <v>88850</v>
      </c>
      <c r="J21" s="101">
        <v>0</v>
      </c>
      <c r="K21" s="101">
        <v>3634400</v>
      </c>
      <c r="L21" s="101">
        <v>0</v>
      </c>
      <c r="M21" s="158">
        <v>0</v>
      </c>
    </row>
    <row r="22" spans="2:13" ht="30">
      <c r="B22" s="83">
        <v>15</v>
      </c>
      <c r="C22" s="77" t="s">
        <v>177</v>
      </c>
      <c r="D22" s="13" t="s">
        <v>178</v>
      </c>
      <c r="E22" s="101">
        <v>228346</v>
      </c>
      <c r="F22" s="101"/>
      <c r="G22" s="101">
        <v>118352</v>
      </c>
      <c r="H22" s="101">
        <f>E22+G22</f>
        <v>346698</v>
      </c>
      <c r="I22" s="101">
        <v>228346</v>
      </c>
      <c r="J22" s="101">
        <v>118352</v>
      </c>
      <c r="K22" s="101">
        <v>0</v>
      </c>
      <c r="L22" s="101">
        <v>0</v>
      </c>
      <c r="M22" s="158">
        <v>0</v>
      </c>
    </row>
    <row r="23" spans="2:13" ht="135">
      <c r="B23" s="86">
        <v>16</v>
      </c>
      <c r="C23" s="77" t="s">
        <v>179</v>
      </c>
      <c r="D23" s="13" t="s">
        <v>561</v>
      </c>
      <c r="E23" s="101">
        <v>5202066</v>
      </c>
      <c r="F23" s="101"/>
      <c r="G23" s="101" t="s">
        <v>13</v>
      </c>
      <c r="H23" s="101">
        <f>E23</f>
        <v>5202066</v>
      </c>
      <c r="I23" s="101">
        <v>0</v>
      </c>
      <c r="J23" s="101">
        <v>0</v>
      </c>
      <c r="K23" s="101">
        <v>5202066</v>
      </c>
      <c r="L23" s="101">
        <v>0</v>
      </c>
      <c r="M23" s="158">
        <v>0</v>
      </c>
    </row>
    <row r="24" spans="2:13" ht="30">
      <c r="B24" s="83">
        <v>17</v>
      </c>
      <c r="C24" s="77" t="s">
        <v>180</v>
      </c>
      <c r="D24" s="13" t="s">
        <v>181</v>
      </c>
      <c r="E24" s="101">
        <v>9573666</v>
      </c>
      <c r="F24" s="101"/>
      <c r="G24" s="101" t="s">
        <v>13</v>
      </c>
      <c r="H24" s="101">
        <f>E24</f>
        <v>9573666</v>
      </c>
      <c r="I24" s="101">
        <v>0</v>
      </c>
      <c r="J24" s="101">
        <v>0</v>
      </c>
      <c r="K24" s="101">
        <v>9573666</v>
      </c>
      <c r="L24" s="101">
        <v>0</v>
      </c>
      <c r="M24" s="158">
        <v>0</v>
      </c>
    </row>
    <row r="25" spans="2:13" ht="30">
      <c r="B25" s="86">
        <v>18</v>
      </c>
      <c r="C25" s="77" t="s">
        <v>180</v>
      </c>
      <c r="D25" s="13" t="s">
        <v>181</v>
      </c>
      <c r="E25" s="101">
        <v>56755260.299999997</v>
      </c>
      <c r="F25" s="101"/>
      <c r="G25" s="147" t="s">
        <v>182</v>
      </c>
      <c r="H25" s="101">
        <f>E25</f>
        <v>56755260.299999997</v>
      </c>
      <c r="I25" s="101">
        <v>0</v>
      </c>
      <c r="J25" s="101">
        <v>0</v>
      </c>
      <c r="K25" s="101">
        <v>56755260.299999997</v>
      </c>
      <c r="L25" s="101">
        <v>0</v>
      </c>
      <c r="M25" s="158">
        <v>0</v>
      </c>
    </row>
    <row r="26" spans="2:13" ht="30.75" thickBot="1">
      <c r="B26" s="89">
        <v>19</v>
      </c>
      <c r="C26" s="109" t="s">
        <v>180</v>
      </c>
      <c r="D26" s="110" t="s">
        <v>181</v>
      </c>
      <c r="E26" s="111">
        <v>18977925</v>
      </c>
      <c r="F26" s="111"/>
      <c r="G26" s="111" t="s">
        <v>13</v>
      </c>
      <c r="H26" s="111">
        <f>E26</f>
        <v>18977925</v>
      </c>
      <c r="I26" s="111"/>
      <c r="J26" s="111"/>
      <c r="K26" s="111">
        <v>18977925</v>
      </c>
      <c r="L26" s="111"/>
      <c r="M26" s="159">
        <v>0</v>
      </c>
    </row>
    <row r="27" spans="2:13" s="80" customFormat="1" ht="15.75" thickBot="1">
      <c r="B27" s="138"/>
      <c r="C27" s="139" t="s">
        <v>331</v>
      </c>
      <c r="D27" s="139"/>
      <c r="E27" s="160">
        <f>SUM(E8:E26)</f>
        <v>527707277.66000003</v>
      </c>
      <c r="F27" s="160">
        <f t="shared" ref="F27:M27" si="0">SUM(F8:F26)</f>
        <v>61800</v>
      </c>
      <c r="G27" s="160">
        <f t="shared" si="0"/>
        <v>112697440.53</v>
      </c>
      <c r="H27" s="160">
        <f t="shared" si="0"/>
        <v>640466518.18999994</v>
      </c>
      <c r="I27" s="160">
        <f t="shared" si="0"/>
        <v>48969805</v>
      </c>
      <c r="J27" s="160">
        <f t="shared" si="0"/>
        <v>3715130</v>
      </c>
      <c r="K27" s="160">
        <f t="shared" si="0"/>
        <v>478799272.66000003</v>
      </c>
      <c r="L27" s="160">
        <f t="shared" si="0"/>
        <v>108982310.53</v>
      </c>
      <c r="M27" s="160">
        <f t="shared" si="0"/>
        <v>0</v>
      </c>
    </row>
    <row r="28" spans="2:13" s="80" customFormat="1" ht="15.75" thickBot="1">
      <c r="B28" s="81"/>
      <c r="C28" s="81"/>
      <c r="D28" s="81"/>
      <c r="E28" s="161"/>
      <c r="F28" s="161"/>
      <c r="G28" s="161"/>
      <c r="H28" s="161"/>
      <c r="I28" s="161"/>
      <c r="J28" s="161"/>
      <c r="K28" s="161"/>
      <c r="L28" s="161"/>
      <c r="M28" s="161"/>
    </row>
    <row r="29" spans="2:13" ht="15.75" thickBot="1">
      <c r="B29" s="217" t="s">
        <v>535</v>
      </c>
      <c r="C29" s="218"/>
      <c r="D29" s="218"/>
      <c r="E29" s="218"/>
      <c r="F29" s="218"/>
      <c r="G29" s="218"/>
      <c r="H29" s="218"/>
      <c r="I29" s="218"/>
      <c r="J29" s="218"/>
      <c r="K29" s="218"/>
      <c r="L29" s="218"/>
      <c r="M29" s="218"/>
    </row>
    <row r="30" spans="2:13" ht="15.75" thickBot="1"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</row>
    <row r="31" spans="2:13" ht="32.25" thickBot="1">
      <c r="B31" s="78" t="s">
        <v>0</v>
      </c>
      <c r="C31" s="4" t="s">
        <v>1</v>
      </c>
      <c r="D31" s="4" t="s">
        <v>2</v>
      </c>
      <c r="E31" s="155" t="s">
        <v>3</v>
      </c>
      <c r="F31" s="155" t="s">
        <v>325</v>
      </c>
      <c r="G31" s="155" t="s">
        <v>145</v>
      </c>
      <c r="H31" s="155" t="s">
        <v>4</v>
      </c>
      <c r="I31" s="155" t="s">
        <v>327</v>
      </c>
      <c r="J31" s="155" t="s">
        <v>548</v>
      </c>
      <c r="K31" s="155" t="s">
        <v>559</v>
      </c>
      <c r="L31" s="155" t="s">
        <v>560</v>
      </c>
      <c r="M31" s="155" t="s">
        <v>328</v>
      </c>
    </row>
    <row r="32" spans="2:13" ht="45.75" thickBot="1">
      <c r="B32" s="89">
        <v>1</v>
      </c>
      <c r="C32" s="88" t="s">
        <v>532</v>
      </c>
      <c r="D32" s="41" t="s">
        <v>533</v>
      </c>
      <c r="E32" s="79">
        <v>6555829</v>
      </c>
      <c r="F32" s="79">
        <v>655583</v>
      </c>
      <c r="G32" s="162">
        <v>7866995</v>
      </c>
      <c r="H32" s="79">
        <f>+E32+F32+G32</f>
        <v>15078407</v>
      </c>
      <c r="I32" s="79">
        <f>+E32+F32</f>
        <v>7211412</v>
      </c>
      <c r="J32" s="79">
        <f>+G32</f>
        <v>7866995</v>
      </c>
      <c r="K32" s="79"/>
      <c r="L32" s="79"/>
      <c r="M32" s="79"/>
    </row>
    <row r="33" spans="2:13" ht="45.75" thickBot="1">
      <c r="B33" s="89">
        <v>1</v>
      </c>
      <c r="C33" s="88" t="s">
        <v>532</v>
      </c>
      <c r="D33" s="41" t="s">
        <v>533</v>
      </c>
      <c r="E33" s="79">
        <v>2772012</v>
      </c>
      <c r="F33" s="79">
        <v>277201</v>
      </c>
      <c r="G33" s="162">
        <v>2702712</v>
      </c>
      <c r="H33" s="79">
        <f>+E33+F33+G33</f>
        <v>5751925</v>
      </c>
      <c r="I33" s="79">
        <f>+E33+F33</f>
        <v>3049213</v>
      </c>
      <c r="J33" s="79">
        <f>+G33</f>
        <v>2702712</v>
      </c>
      <c r="K33" s="79"/>
      <c r="L33" s="79"/>
      <c r="M33" s="79"/>
    </row>
    <row r="34" spans="2:13" ht="30.75" thickBot="1">
      <c r="B34" s="86">
        <v>2</v>
      </c>
      <c r="C34" s="3" t="s">
        <v>173</v>
      </c>
      <c r="D34" s="13" t="s">
        <v>174</v>
      </c>
      <c r="E34" s="76">
        <v>318063719</v>
      </c>
      <c r="F34" s="76"/>
      <c r="G34" s="76" t="s">
        <v>13</v>
      </c>
      <c r="H34" s="76">
        <f>E34</f>
        <v>318063719</v>
      </c>
      <c r="I34" s="76"/>
      <c r="J34" s="76"/>
      <c r="K34" s="76">
        <f>+H34</f>
        <v>318063719</v>
      </c>
      <c r="L34" s="76"/>
      <c r="M34" s="76"/>
    </row>
    <row r="35" spans="2:13" s="80" customFormat="1" ht="15.75" thickBot="1">
      <c r="B35" s="138"/>
      <c r="C35" s="139" t="s">
        <v>331</v>
      </c>
      <c r="D35" s="139"/>
      <c r="E35" s="160">
        <f>SUM(E32:E34)</f>
        <v>327391560</v>
      </c>
      <c r="F35" s="160">
        <f t="shared" ref="F35:M35" si="1">SUM(F32:F34)</f>
        <v>932784</v>
      </c>
      <c r="G35" s="160">
        <f t="shared" si="1"/>
        <v>10569707</v>
      </c>
      <c r="H35" s="160">
        <f t="shared" si="1"/>
        <v>338894051</v>
      </c>
      <c r="I35" s="160">
        <f t="shared" si="1"/>
        <v>10260625</v>
      </c>
      <c r="J35" s="160">
        <f t="shared" si="1"/>
        <v>10569707</v>
      </c>
      <c r="K35" s="160">
        <f t="shared" si="1"/>
        <v>318063719</v>
      </c>
      <c r="L35" s="160">
        <f t="shared" si="1"/>
        <v>0</v>
      </c>
      <c r="M35" s="160">
        <f t="shared" si="1"/>
        <v>0</v>
      </c>
    </row>
    <row r="36" spans="2:13" s="80" customFormat="1">
      <c r="B36" s="81"/>
      <c r="C36" s="81"/>
      <c r="D36" s="81"/>
      <c r="E36" s="161"/>
      <c r="F36" s="161"/>
      <c r="G36" s="161"/>
      <c r="H36" s="161"/>
      <c r="I36" s="161"/>
      <c r="J36" s="161"/>
      <c r="K36" s="161"/>
      <c r="L36" s="161"/>
      <c r="M36" s="161"/>
    </row>
  </sheetData>
  <sheetProtection password="CA19" sheet="1" objects="1" scenarios="1" selectLockedCells="1" selectUnlockedCells="1"/>
  <mergeCells count="8">
    <mergeCell ref="B30:M30"/>
    <mergeCell ref="B5:M5"/>
    <mergeCell ref="B1:M1"/>
    <mergeCell ref="B6:M6"/>
    <mergeCell ref="B29:M29"/>
    <mergeCell ref="B4:M4"/>
    <mergeCell ref="B3:M3"/>
    <mergeCell ref="B2:M2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40"/>
  <sheetViews>
    <sheetView tabSelected="1" zoomScale="88" zoomScaleNormal="88" workbookViewId="0">
      <pane xSplit="2" ySplit="7" topLeftCell="D8" activePane="bottomRight" state="frozen"/>
      <selection pane="topRight" activeCell="C1" sqref="C1"/>
      <selection pane="bottomLeft" activeCell="A5" sqref="A5"/>
      <selection pane="bottomRight" activeCell="H9" sqref="H9"/>
    </sheetView>
  </sheetViews>
  <sheetFormatPr defaultRowHeight="15"/>
  <cols>
    <col min="1" max="1" width="5.5703125" style="55" bestFit="1" customWidth="1"/>
    <col min="2" max="2" width="27.5703125" style="55" bestFit="1" customWidth="1"/>
    <col min="3" max="3" width="62.42578125" style="55" bestFit="1" customWidth="1"/>
    <col min="4" max="4" width="15.42578125" style="154" bestFit="1" customWidth="1"/>
    <col min="5" max="7" width="14.140625" style="154" bestFit="1" customWidth="1"/>
    <col min="8" max="8" width="15.42578125" style="154" bestFit="1" customWidth="1"/>
    <col min="9" max="9" width="17.140625" style="154" bestFit="1" customWidth="1"/>
    <col min="10" max="10" width="14.42578125" style="154" bestFit="1" customWidth="1"/>
    <col min="11" max="11" width="15.42578125" style="154" bestFit="1" customWidth="1"/>
    <col min="12" max="12" width="14.140625" style="154" bestFit="1" customWidth="1"/>
    <col min="13" max="13" width="5.85546875" style="55" bestFit="1" customWidth="1"/>
    <col min="14" max="16384" width="9.140625" style="55"/>
  </cols>
  <sheetData>
    <row r="1" spans="1:12" ht="15.75" thickBot="1">
      <c r="A1" s="54"/>
      <c r="B1" s="54"/>
      <c r="C1" s="54"/>
      <c r="D1" s="140"/>
      <c r="E1" s="140"/>
      <c r="F1" s="140"/>
      <c r="G1" s="140"/>
      <c r="H1" s="140"/>
      <c r="I1" s="140"/>
      <c r="J1" s="140"/>
      <c r="K1" s="140"/>
      <c r="L1" s="140"/>
    </row>
    <row r="2" spans="1:12" ht="16.5" thickBot="1">
      <c r="A2" s="198" t="s">
        <v>562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200"/>
    </row>
    <row r="3" spans="1:12" ht="16.5" thickBot="1">
      <c r="A3" s="198" t="s">
        <v>572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200"/>
    </row>
    <row r="4" spans="1:12" ht="16.5" thickBot="1">
      <c r="A4" s="201" t="s">
        <v>575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  <c r="L4" s="203"/>
    </row>
    <row r="5" spans="1:12" s="107" customFormat="1" ht="15.75" thickBot="1">
      <c r="A5" s="224" t="s">
        <v>576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226"/>
    </row>
    <row r="6" spans="1:12" ht="15.75" thickBot="1">
      <c r="A6" s="108"/>
      <c r="B6" s="56"/>
      <c r="C6" s="56"/>
      <c r="D6" s="141"/>
      <c r="E6" s="141"/>
      <c r="F6" s="141"/>
      <c r="G6" s="141"/>
      <c r="H6" s="141"/>
      <c r="I6" s="141"/>
      <c r="J6" s="141"/>
      <c r="K6" s="141"/>
      <c r="L6" s="142" t="s">
        <v>564</v>
      </c>
    </row>
    <row r="7" spans="1:12" s="107" customFormat="1" ht="60.75" thickBot="1">
      <c r="A7" s="106" t="s">
        <v>243</v>
      </c>
      <c r="B7" s="103" t="s">
        <v>183</v>
      </c>
      <c r="C7" s="103" t="s">
        <v>184</v>
      </c>
      <c r="D7" s="143" t="s">
        <v>539</v>
      </c>
      <c r="E7" s="143" t="s">
        <v>185</v>
      </c>
      <c r="F7" s="143" t="s">
        <v>186</v>
      </c>
      <c r="G7" s="143" t="s">
        <v>324</v>
      </c>
      <c r="H7" s="143" t="s">
        <v>187</v>
      </c>
      <c r="I7" s="144" t="s">
        <v>557</v>
      </c>
      <c r="J7" s="144" t="s">
        <v>541</v>
      </c>
      <c r="K7" s="144" t="s">
        <v>538</v>
      </c>
      <c r="L7" s="145" t="s">
        <v>558</v>
      </c>
    </row>
    <row r="8" spans="1:12" s="94" customFormat="1">
      <c r="A8" s="92">
        <v>1</v>
      </c>
      <c r="B8" s="93" t="s">
        <v>188</v>
      </c>
      <c r="C8" s="93" t="s">
        <v>542</v>
      </c>
      <c r="D8" s="146">
        <f>1472146-250000</f>
        <v>1222146</v>
      </c>
      <c r="E8" s="146">
        <v>0</v>
      </c>
      <c r="F8" s="146">
        <v>641626.65</v>
      </c>
      <c r="G8" s="146">
        <v>250000</v>
      </c>
      <c r="H8" s="147">
        <f>D8+E8+F8+G8</f>
        <v>2113772.65</v>
      </c>
      <c r="I8" s="148">
        <f>+D8+200000</f>
        <v>1422146</v>
      </c>
      <c r="J8" s="148">
        <v>0</v>
      </c>
      <c r="K8" s="148">
        <v>50000</v>
      </c>
      <c r="L8" s="149">
        <f>+H8-I8-K8</f>
        <v>641626.64999999991</v>
      </c>
    </row>
    <row r="9" spans="1:12" s="94" customFormat="1" ht="30">
      <c r="A9" s="95">
        <v>2</v>
      </c>
      <c r="B9" s="90" t="s">
        <v>189</v>
      </c>
      <c r="C9" s="90" t="s">
        <v>190</v>
      </c>
      <c r="D9" s="147">
        <f>283400+70850</f>
        <v>354250</v>
      </c>
      <c r="E9" s="147">
        <v>161538</v>
      </c>
      <c r="F9" s="147">
        <v>0</v>
      </c>
      <c r="G9" s="147">
        <v>42000</v>
      </c>
      <c r="H9" s="147">
        <f t="shared" ref="H9:H17" si="0">+D9+E9+F9+G9</f>
        <v>557788</v>
      </c>
      <c r="I9" s="148">
        <v>0</v>
      </c>
      <c r="J9" s="150">
        <v>0</v>
      </c>
      <c r="K9" s="150">
        <f>+H9</f>
        <v>557788</v>
      </c>
      <c r="L9" s="151">
        <v>0</v>
      </c>
    </row>
    <row r="10" spans="1:12" s="94" customFormat="1">
      <c r="A10" s="95">
        <v>3</v>
      </c>
      <c r="B10" s="90" t="s">
        <v>191</v>
      </c>
      <c r="C10" s="90" t="s">
        <v>192</v>
      </c>
      <c r="D10" s="148">
        <v>0</v>
      </c>
      <c r="E10" s="147">
        <v>27692</v>
      </c>
      <c r="F10" s="147">
        <v>0</v>
      </c>
      <c r="G10" s="147">
        <v>3200</v>
      </c>
      <c r="H10" s="147">
        <f t="shared" si="0"/>
        <v>30892</v>
      </c>
      <c r="I10" s="148">
        <v>0</v>
      </c>
      <c r="J10" s="147">
        <v>0</v>
      </c>
      <c r="K10" s="147">
        <f>+H10</f>
        <v>30892</v>
      </c>
      <c r="L10" s="151">
        <v>0</v>
      </c>
    </row>
    <row r="11" spans="1:12" s="94" customFormat="1" ht="30">
      <c r="A11" s="92">
        <v>4</v>
      </c>
      <c r="B11" s="90" t="s">
        <v>193</v>
      </c>
      <c r="C11" s="90" t="s">
        <v>194</v>
      </c>
      <c r="D11" s="147">
        <f>43852+20000</f>
        <v>63852</v>
      </c>
      <c r="E11" s="147">
        <v>83077</v>
      </c>
      <c r="F11" s="147">
        <v>0</v>
      </c>
      <c r="G11" s="147">
        <f>6233+13200+2500</f>
        <v>21933</v>
      </c>
      <c r="H11" s="147">
        <f t="shared" si="0"/>
        <v>168862</v>
      </c>
      <c r="I11" s="148">
        <v>0</v>
      </c>
      <c r="J11" s="150">
        <v>0</v>
      </c>
      <c r="K11" s="150">
        <f>+H11</f>
        <v>168862</v>
      </c>
      <c r="L11" s="151">
        <v>0</v>
      </c>
    </row>
    <row r="12" spans="1:12" s="94" customFormat="1">
      <c r="A12" s="95">
        <v>5</v>
      </c>
      <c r="B12" s="90" t="s">
        <v>195</v>
      </c>
      <c r="C12" s="90" t="s">
        <v>196</v>
      </c>
      <c r="D12" s="147">
        <v>0</v>
      </c>
      <c r="E12" s="147">
        <v>210000</v>
      </c>
      <c r="F12" s="147">
        <v>94500</v>
      </c>
      <c r="G12" s="147">
        <v>0</v>
      </c>
      <c r="H12" s="147">
        <f t="shared" si="0"/>
        <v>304500</v>
      </c>
      <c r="I12" s="147">
        <f>+E12</f>
        <v>210000</v>
      </c>
      <c r="J12" s="147">
        <v>0</v>
      </c>
      <c r="K12" s="147">
        <v>0</v>
      </c>
      <c r="L12" s="151">
        <f>+H12-I12</f>
        <v>94500</v>
      </c>
    </row>
    <row r="13" spans="1:12" s="94" customFormat="1" ht="30">
      <c r="A13" s="95">
        <v>6</v>
      </c>
      <c r="B13" s="90" t="s">
        <v>197</v>
      </c>
      <c r="C13" s="90" t="s">
        <v>543</v>
      </c>
      <c r="D13" s="147">
        <v>67140</v>
      </c>
      <c r="E13" s="147">
        <v>0</v>
      </c>
      <c r="F13" s="147">
        <v>29642</v>
      </c>
      <c r="G13" s="147">
        <v>15200</v>
      </c>
      <c r="H13" s="147">
        <f t="shared" si="0"/>
        <v>111982</v>
      </c>
      <c r="I13" s="147">
        <f>+D13+F13</f>
        <v>96782</v>
      </c>
      <c r="J13" s="147">
        <v>0</v>
      </c>
      <c r="K13" s="147">
        <v>0</v>
      </c>
      <c r="L13" s="151">
        <f>+H13-I13</f>
        <v>15200</v>
      </c>
    </row>
    <row r="14" spans="1:12" s="94" customFormat="1">
      <c r="A14" s="92">
        <v>7</v>
      </c>
      <c r="B14" s="90" t="s">
        <v>198</v>
      </c>
      <c r="C14" s="90" t="s">
        <v>199</v>
      </c>
      <c r="D14" s="147">
        <f>252021+86403</f>
        <v>338424</v>
      </c>
      <c r="E14" s="147">
        <v>80670</v>
      </c>
      <c r="F14" s="147">
        <v>79387</v>
      </c>
      <c r="G14" s="147">
        <v>21000</v>
      </c>
      <c r="H14" s="147">
        <f t="shared" si="0"/>
        <v>519481</v>
      </c>
      <c r="I14" s="147">
        <v>0</v>
      </c>
      <c r="J14" s="147">
        <v>0</v>
      </c>
      <c r="K14" s="147">
        <f>+H14-I14-J14-L14</f>
        <v>440094</v>
      </c>
      <c r="L14" s="151">
        <f>+F14</f>
        <v>79387</v>
      </c>
    </row>
    <row r="15" spans="1:12" s="94" customFormat="1" ht="30">
      <c r="A15" s="95">
        <v>8</v>
      </c>
      <c r="B15" s="90" t="s">
        <v>159</v>
      </c>
      <c r="C15" s="90" t="s">
        <v>544</v>
      </c>
      <c r="D15" s="147">
        <f>595000+345260</f>
        <v>940260</v>
      </c>
      <c r="E15" s="147">
        <v>190385</v>
      </c>
      <c r="F15" s="147">
        <v>187425</v>
      </c>
      <c r="G15" s="147">
        <f>245352+49500</f>
        <v>294852</v>
      </c>
      <c r="H15" s="147">
        <f t="shared" si="0"/>
        <v>1612922</v>
      </c>
      <c r="I15" s="147">
        <v>0</v>
      </c>
      <c r="J15" s="147">
        <v>0</v>
      </c>
      <c r="K15" s="147">
        <f>+H15-I15-J15-L15</f>
        <v>1425497</v>
      </c>
      <c r="L15" s="151">
        <f>+F15</f>
        <v>187425</v>
      </c>
    </row>
    <row r="16" spans="1:12" s="94" customFormat="1">
      <c r="A16" s="95">
        <v>9</v>
      </c>
      <c r="B16" s="90" t="s">
        <v>200</v>
      </c>
      <c r="C16" s="90" t="s">
        <v>201</v>
      </c>
      <c r="D16" s="147">
        <f>25411+84703+84703+84703+89703+95203-4800</f>
        <v>459626</v>
      </c>
      <c r="E16" s="147">
        <v>82208</v>
      </c>
      <c r="F16" s="147">
        <v>287963</v>
      </c>
      <c r="G16" s="147">
        <v>6667</v>
      </c>
      <c r="H16" s="147">
        <f t="shared" si="0"/>
        <v>836464</v>
      </c>
      <c r="I16" s="147">
        <f>+D16+E16+G16</f>
        <v>548501</v>
      </c>
      <c r="J16" s="147">
        <v>0</v>
      </c>
      <c r="K16" s="147">
        <v>0</v>
      </c>
      <c r="L16" s="151">
        <f>+H16-I16</f>
        <v>287963</v>
      </c>
    </row>
    <row r="17" spans="1:12" s="94" customFormat="1">
      <c r="A17" s="92">
        <v>10</v>
      </c>
      <c r="B17" s="90" t="s">
        <v>202</v>
      </c>
      <c r="C17" s="90" t="s">
        <v>203</v>
      </c>
      <c r="D17" s="147">
        <f>44934+47842+53970+16592-836-17600-28658</f>
        <v>116244</v>
      </c>
      <c r="E17" s="147">
        <v>0</v>
      </c>
      <c r="F17" s="147">
        <v>113250</v>
      </c>
      <c r="G17" s="147">
        <v>1600</v>
      </c>
      <c r="H17" s="147">
        <f t="shared" si="0"/>
        <v>231094</v>
      </c>
      <c r="I17" s="147">
        <f>+D17+E17+G17</f>
        <v>117844</v>
      </c>
      <c r="J17" s="147">
        <v>0</v>
      </c>
      <c r="K17" s="147">
        <v>0</v>
      </c>
      <c r="L17" s="151">
        <f>+H17-I17</f>
        <v>113250</v>
      </c>
    </row>
    <row r="18" spans="1:12" s="94" customFormat="1" ht="30">
      <c r="A18" s="95">
        <v>11</v>
      </c>
      <c r="B18" s="90" t="s">
        <v>204</v>
      </c>
      <c r="C18" s="90" t="s">
        <v>545</v>
      </c>
      <c r="D18" s="147">
        <v>168549</v>
      </c>
      <c r="E18" s="147">
        <v>0</v>
      </c>
      <c r="F18" s="147">
        <v>91016</v>
      </c>
      <c r="G18" s="147" t="s">
        <v>16</v>
      </c>
      <c r="H18" s="147">
        <f t="shared" ref="H18:H38" si="1">D18+E18+F18</f>
        <v>259565</v>
      </c>
      <c r="I18" s="147">
        <f>+D18</f>
        <v>168549</v>
      </c>
      <c r="J18" s="147">
        <v>0</v>
      </c>
      <c r="K18" s="147">
        <v>0</v>
      </c>
      <c r="L18" s="151">
        <f>+H18-I18</f>
        <v>91016</v>
      </c>
    </row>
    <row r="19" spans="1:12" s="94" customFormat="1" ht="30">
      <c r="A19" s="95">
        <v>12</v>
      </c>
      <c r="B19" s="90" t="s">
        <v>205</v>
      </c>
      <c r="C19" s="90" t="s">
        <v>546</v>
      </c>
      <c r="D19" s="147">
        <v>0</v>
      </c>
      <c r="E19" s="147">
        <v>51923</v>
      </c>
      <c r="F19" s="147">
        <v>0</v>
      </c>
      <c r="G19" s="147">
        <v>1667</v>
      </c>
      <c r="H19" s="147">
        <f>+D19+E19+F19+G19</f>
        <v>53590</v>
      </c>
      <c r="I19" s="147">
        <v>0</v>
      </c>
      <c r="J19" s="147">
        <v>0</v>
      </c>
      <c r="K19" s="147">
        <f>+H19</f>
        <v>53590</v>
      </c>
      <c r="L19" s="151">
        <v>0</v>
      </c>
    </row>
    <row r="20" spans="1:12" s="94" customFormat="1" ht="30">
      <c r="A20" s="92">
        <v>13</v>
      </c>
      <c r="B20" s="90" t="s">
        <v>206</v>
      </c>
      <c r="C20" s="90" t="s">
        <v>207</v>
      </c>
      <c r="D20" s="147">
        <v>292000</v>
      </c>
      <c r="E20" s="147">
        <v>230769</v>
      </c>
      <c r="F20" s="147">
        <v>229864.56</v>
      </c>
      <c r="G20" s="147">
        <f>60000+40000+210000+125000</f>
        <v>435000</v>
      </c>
      <c r="H20" s="147">
        <f>+D20+E20+F20+G20</f>
        <v>1187633.56</v>
      </c>
      <c r="I20" s="147">
        <f>+D20+E20+G20</f>
        <v>957769</v>
      </c>
      <c r="J20" s="147">
        <v>0</v>
      </c>
      <c r="K20" s="147">
        <v>0</v>
      </c>
      <c r="L20" s="151">
        <f>+H20-I20</f>
        <v>229864.56000000006</v>
      </c>
    </row>
    <row r="21" spans="1:12" s="94" customFormat="1">
      <c r="A21" s="95">
        <v>14</v>
      </c>
      <c r="B21" s="90" t="s">
        <v>208</v>
      </c>
      <c r="C21" s="90" t="s">
        <v>209</v>
      </c>
      <c r="D21" s="147">
        <v>229370</v>
      </c>
      <c r="E21" s="147">
        <v>109292</v>
      </c>
      <c r="F21" s="147">
        <v>81727</v>
      </c>
      <c r="G21" s="147">
        <v>16667</v>
      </c>
      <c r="H21" s="147">
        <f>+D21+E21+F21+G21</f>
        <v>437056</v>
      </c>
      <c r="I21" s="147">
        <v>355329</v>
      </c>
      <c r="J21" s="147">
        <v>0</v>
      </c>
      <c r="K21" s="147">
        <v>0</v>
      </c>
      <c r="L21" s="151">
        <f>+H21-I21</f>
        <v>81727</v>
      </c>
    </row>
    <row r="22" spans="1:12" s="94" customFormat="1" ht="30">
      <c r="A22" s="95">
        <v>15</v>
      </c>
      <c r="B22" s="90" t="s">
        <v>210</v>
      </c>
      <c r="C22" s="90" t="s">
        <v>211</v>
      </c>
      <c r="D22" s="147">
        <f>77457-619</f>
        <v>76838</v>
      </c>
      <c r="E22" s="147">
        <v>0</v>
      </c>
      <c r="F22" s="147">
        <v>34259.22</v>
      </c>
      <c r="G22" s="147">
        <v>6400</v>
      </c>
      <c r="H22" s="147">
        <f>+D22+E22+F22+G22</f>
        <v>117497.22</v>
      </c>
      <c r="I22" s="147">
        <f>+D22+G22</f>
        <v>83238</v>
      </c>
      <c r="J22" s="150">
        <v>0</v>
      </c>
      <c r="K22" s="147">
        <v>0</v>
      </c>
      <c r="L22" s="151">
        <f>+H22-I22</f>
        <v>34259.22</v>
      </c>
    </row>
    <row r="23" spans="1:12" s="94" customFormat="1" ht="30">
      <c r="A23" s="92">
        <v>16</v>
      </c>
      <c r="B23" s="90" t="s">
        <v>212</v>
      </c>
      <c r="C23" s="90" t="s">
        <v>213</v>
      </c>
      <c r="D23" s="147">
        <v>0</v>
      </c>
      <c r="E23" s="147">
        <v>27692</v>
      </c>
      <c r="F23" s="147">
        <v>0</v>
      </c>
      <c r="G23" s="147">
        <v>7600</v>
      </c>
      <c r="H23" s="147">
        <f>+D23+E23+F23+G23</f>
        <v>35292</v>
      </c>
      <c r="I23" s="147">
        <v>0</v>
      </c>
      <c r="J23" s="147">
        <v>0</v>
      </c>
      <c r="K23" s="147">
        <f>+H23</f>
        <v>35292</v>
      </c>
      <c r="L23" s="151">
        <v>0</v>
      </c>
    </row>
    <row r="24" spans="1:12" s="94" customFormat="1">
      <c r="A24" s="95">
        <v>17</v>
      </c>
      <c r="B24" s="90" t="s">
        <v>214</v>
      </c>
      <c r="C24" s="90" t="s">
        <v>215</v>
      </c>
      <c r="D24" s="147">
        <v>505169</v>
      </c>
      <c r="E24" s="147">
        <v>0</v>
      </c>
      <c r="F24" s="147">
        <v>146491</v>
      </c>
      <c r="G24" s="147">
        <v>0</v>
      </c>
      <c r="H24" s="147">
        <f t="shared" ref="H24:H25" si="2">+D24+E24+F24+G24</f>
        <v>651660</v>
      </c>
      <c r="I24" s="147">
        <f>+D24</f>
        <v>505169</v>
      </c>
      <c r="J24" s="147">
        <v>0</v>
      </c>
      <c r="K24" s="147">
        <v>0</v>
      </c>
      <c r="L24" s="151">
        <f>+H24-I24</f>
        <v>146491</v>
      </c>
    </row>
    <row r="25" spans="1:12" s="94" customFormat="1" ht="30">
      <c r="A25" s="95">
        <v>18</v>
      </c>
      <c r="B25" s="90" t="s">
        <v>216</v>
      </c>
      <c r="C25" s="90" t="s">
        <v>217</v>
      </c>
      <c r="D25" s="147">
        <f>65000*4</f>
        <v>260000</v>
      </c>
      <c r="E25" s="147">
        <v>0</v>
      </c>
      <c r="F25" s="147">
        <v>59602</v>
      </c>
      <c r="G25" s="147">
        <v>0</v>
      </c>
      <c r="H25" s="147">
        <f t="shared" si="2"/>
        <v>319602</v>
      </c>
      <c r="I25" s="147">
        <f>+D25</f>
        <v>260000</v>
      </c>
      <c r="J25" s="150">
        <v>0</v>
      </c>
      <c r="K25" s="147">
        <v>0</v>
      </c>
      <c r="L25" s="151">
        <f>+H25-I25</f>
        <v>59602</v>
      </c>
    </row>
    <row r="26" spans="1:12" s="94" customFormat="1" ht="30">
      <c r="A26" s="92">
        <v>19</v>
      </c>
      <c r="B26" s="90" t="s">
        <v>218</v>
      </c>
      <c r="C26" s="90" t="s">
        <v>219</v>
      </c>
      <c r="D26" s="147">
        <f>1079449-4800</f>
        <v>1074649</v>
      </c>
      <c r="E26" s="147">
        <v>184615</v>
      </c>
      <c r="F26" s="152">
        <v>494540</v>
      </c>
      <c r="G26" s="147">
        <f>60000-5000</f>
        <v>55000</v>
      </c>
      <c r="H26" s="147">
        <f>+D26+E26+F26+G26</f>
        <v>1808804</v>
      </c>
      <c r="I26" s="147">
        <f>+D26+E26+G26</f>
        <v>1314264</v>
      </c>
      <c r="J26" s="147">
        <v>0</v>
      </c>
      <c r="K26" s="147">
        <v>0</v>
      </c>
      <c r="L26" s="151">
        <f>+H26-I26</f>
        <v>494540</v>
      </c>
    </row>
    <row r="27" spans="1:12" s="94" customFormat="1">
      <c r="A27" s="95">
        <v>20</v>
      </c>
      <c r="B27" s="90" t="s">
        <v>220</v>
      </c>
      <c r="C27" s="90" t="s">
        <v>221</v>
      </c>
      <c r="D27" s="147">
        <v>7948000</v>
      </c>
      <c r="E27" s="147">
        <v>0</v>
      </c>
      <c r="F27" s="147">
        <v>2214973</v>
      </c>
      <c r="G27" s="147" t="s">
        <v>16</v>
      </c>
      <c r="H27" s="147">
        <f t="shared" si="1"/>
        <v>10162973</v>
      </c>
      <c r="I27" s="147">
        <v>0</v>
      </c>
      <c r="J27" s="147">
        <v>0</v>
      </c>
      <c r="K27" s="147">
        <f>+H27-L27</f>
        <v>7948000</v>
      </c>
      <c r="L27" s="151">
        <f>+F27</f>
        <v>2214973</v>
      </c>
    </row>
    <row r="28" spans="1:12" s="94" customFormat="1" ht="30">
      <c r="A28" s="95">
        <v>21</v>
      </c>
      <c r="B28" s="90" t="s">
        <v>222</v>
      </c>
      <c r="C28" s="90" t="s">
        <v>223</v>
      </c>
      <c r="D28" s="147">
        <f>970233+137651</f>
        <v>1107884</v>
      </c>
      <c r="E28" s="147">
        <v>0</v>
      </c>
      <c r="F28" s="150">
        <f>528232.06+27017.31+87127+17100.76</f>
        <v>659477.13000000012</v>
      </c>
      <c r="G28" s="147" t="s">
        <v>16</v>
      </c>
      <c r="H28" s="147">
        <f t="shared" si="1"/>
        <v>1767361.1300000001</v>
      </c>
      <c r="I28" s="147">
        <f>970233+137651</f>
        <v>1107884</v>
      </c>
      <c r="J28" s="150">
        <v>0</v>
      </c>
      <c r="K28" s="150">
        <v>0</v>
      </c>
      <c r="L28" s="151">
        <f>+H28-I28</f>
        <v>659477.13000000012</v>
      </c>
    </row>
    <row r="29" spans="1:12" s="94" customFormat="1" ht="30">
      <c r="A29" s="92">
        <v>22</v>
      </c>
      <c r="B29" s="90" t="s">
        <v>224</v>
      </c>
      <c r="C29" s="90" t="s">
        <v>225</v>
      </c>
      <c r="D29" s="147">
        <v>210000</v>
      </c>
      <c r="E29" s="147">
        <v>141346</v>
      </c>
      <c r="F29" s="147">
        <v>158338</v>
      </c>
      <c r="G29" s="147">
        <f>26833+1650+60000</f>
        <v>88483</v>
      </c>
      <c r="H29" s="147">
        <f>+D29+E29+F29+G29</f>
        <v>598167</v>
      </c>
      <c r="I29" s="147">
        <v>0</v>
      </c>
      <c r="J29" s="150">
        <v>0</v>
      </c>
      <c r="K29" s="150">
        <f>+H29-L29</f>
        <v>439829</v>
      </c>
      <c r="L29" s="151">
        <f>+F29</f>
        <v>158338</v>
      </c>
    </row>
    <row r="30" spans="1:12" s="94" customFormat="1">
      <c r="A30" s="95">
        <v>23</v>
      </c>
      <c r="B30" s="90" t="s">
        <v>226</v>
      </c>
      <c r="C30" s="90" t="s">
        <v>227</v>
      </c>
      <c r="D30" s="147">
        <v>297082</v>
      </c>
      <c r="E30" s="147">
        <v>0</v>
      </c>
      <c r="F30" s="147">
        <v>191880</v>
      </c>
      <c r="G30" s="147" t="s">
        <v>16</v>
      </c>
      <c r="H30" s="147">
        <f t="shared" si="1"/>
        <v>488962</v>
      </c>
      <c r="I30" s="147">
        <f>+D30</f>
        <v>297082</v>
      </c>
      <c r="J30" s="147">
        <v>0</v>
      </c>
      <c r="K30" s="147">
        <v>0</v>
      </c>
      <c r="L30" s="151">
        <f>+H30-I30</f>
        <v>191880</v>
      </c>
    </row>
    <row r="31" spans="1:12" s="94" customFormat="1">
      <c r="A31" s="95">
        <v>24</v>
      </c>
      <c r="B31" s="90" t="s">
        <v>228</v>
      </c>
      <c r="C31" s="90" t="s">
        <v>229</v>
      </c>
      <c r="D31" s="147">
        <f>2032392-14400</f>
        <v>2017992</v>
      </c>
      <c r="E31" s="147">
        <v>1176923</v>
      </c>
      <c r="F31" s="147">
        <v>1294639</v>
      </c>
      <c r="G31" s="147">
        <f>180000+75796-30500</f>
        <v>225296</v>
      </c>
      <c r="H31" s="147">
        <f>+D31+E31+F31+G31</f>
        <v>4714850</v>
      </c>
      <c r="I31" s="147">
        <f>+D31+E31+G31</f>
        <v>3420211</v>
      </c>
      <c r="J31" s="150">
        <v>0</v>
      </c>
      <c r="K31" s="147">
        <v>0</v>
      </c>
      <c r="L31" s="151">
        <f>+H31-I31</f>
        <v>1294639</v>
      </c>
    </row>
    <row r="32" spans="1:12" s="94" customFormat="1">
      <c r="A32" s="92">
        <v>25</v>
      </c>
      <c r="B32" s="90" t="s">
        <v>230</v>
      </c>
      <c r="C32" s="90" t="s">
        <v>231</v>
      </c>
      <c r="D32" s="147">
        <v>128898</v>
      </c>
      <c r="E32" s="147">
        <v>0</v>
      </c>
      <c r="F32" s="147">
        <v>0</v>
      </c>
      <c r="G32" s="147">
        <v>0</v>
      </c>
      <c r="H32" s="147">
        <f t="shared" si="1"/>
        <v>128898</v>
      </c>
      <c r="I32" s="147">
        <v>0</v>
      </c>
      <c r="J32" s="147">
        <v>0</v>
      </c>
      <c r="K32" s="150">
        <v>128898</v>
      </c>
      <c r="L32" s="151">
        <v>0</v>
      </c>
    </row>
    <row r="33" spans="1:12" s="94" customFormat="1">
      <c r="A33" s="95">
        <v>26</v>
      </c>
      <c r="B33" s="90" t="s">
        <v>232</v>
      </c>
      <c r="C33" s="90" t="s">
        <v>233</v>
      </c>
      <c r="D33" s="147">
        <v>1184000</v>
      </c>
      <c r="E33" s="147">
        <v>0</v>
      </c>
      <c r="F33" s="147">
        <v>872990</v>
      </c>
      <c r="G33" s="147">
        <v>0</v>
      </c>
      <c r="H33" s="147">
        <f t="shared" si="1"/>
        <v>2056990</v>
      </c>
      <c r="I33" s="147">
        <f>+D33</f>
        <v>1184000</v>
      </c>
      <c r="J33" s="147">
        <v>0</v>
      </c>
      <c r="K33" s="150">
        <f>+H33-L33-I33</f>
        <v>0</v>
      </c>
      <c r="L33" s="151">
        <f>+F33</f>
        <v>872990</v>
      </c>
    </row>
    <row r="34" spans="1:12" s="94" customFormat="1" ht="30">
      <c r="A34" s="95">
        <v>27</v>
      </c>
      <c r="B34" s="90" t="s">
        <v>234</v>
      </c>
      <c r="C34" s="97" t="s">
        <v>235</v>
      </c>
      <c r="D34" s="147">
        <v>605547</v>
      </c>
      <c r="E34" s="147">
        <v>0</v>
      </c>
      <c r="F34" s="147">
        <v>172242</v>
      </c>
      <c r="G34" s="147">
        <v>0</v>
      </c>
      <c r="H34" s="147">
        <f t="shared" si="1"/>
        <v>777789</v>
      </c>
      <c r="I34" s="147">
        <v>605547</v>
      </c>
      <c r="J34" s="150">
        <v>0</v>
      </c>
      <c r="K34" s="150">
        <v>0</v>
      </c>
      <c r="L34" s="151">
        <f>+H34-I34</f>
        <v>172242</v>
      </c>
    </row>
    <row r="35" spans="1:12" s="94" customFormat="1" ht="30">
      <c r="A35" s="92">
        <v>28</v>
      </c>
      <c r="B35" s="90" t="s">
        <v>236</v>
      </c>
      <c r="C35" s="90" t="s">
        <v>237</v>
      </c>
      <c r="D35" s="147">
        <v>75260</v>
      </c>
      <c r="E35" s="147">
        <v>0</v>
      </c>
      <c r="F35" s="147">
        <v>11300</v>
      </c>
      <c r="G35" s="147">
        <v>0</v>
      </c>
      <c r="H35" s="147">
        <f t="shared" si="1"/>
        <v>86560</v>
      </c>
      <c r="I35" s="147">
        <f>+D35</f>
        <v>75260</v>
      </c>
      <c r="J35" s="147">
        <v>0</v>
      </c>
      <c r="K35" s="150">
        <v>0</v>
      </c>
      <c r="L35" s="151">
        <f>+H35-I35</f>
        <v>11300</v>
      </c>
    </row>
    <row r="36" spans="1:12" s="94" customFormat="1">
      <c r="A36" s="95">
        <v>29</v>
      </c>
      <c r="B36" s="90" t="s">
        <v>238</v>
      </c>
      <c r="C36" s="90" t="s">
        <v>239</v>
      </c>
      <c r="D36" s="147">
        <v>341514</v>
      </c>
      <c r="E36" s="147">
        <v>0</v>
      </c>
      <c r="F36" s="147">
        <v>0</v>
      </c>
      <c r="G36" s="147" t="s">
        <v>16</v>
      </c>
      <c r="H36" s="147">
        <f t="shared" si="1"/>
        <v>341514</v>
      </c>
      <c r="I36" s="147">
        <v>163441</v>
      </c>
      <c r="J36" s="153">
        <v>0</v>
      </c>
      <c r="K36" s="150">
        <f>+H36-I36</f>
        <v>178073</v>
      </c>
      <c r="L36" s="151">
        <v>0</v>
      </c>
    </row>
    <row r="37" spans="1:12" s="94" customFormat="1">
      <c r="A37" s="95">
        <v>30</v>
      </c>
      <c r="B37" s="90" t="s">
        <v>240</v>
      </c>
      <c r="C37" s="96" t="s">
        <v>241</v>
      </c>
      <c r="D37" s="147">
        <v>88000</v>
      </c>
      <c r="E37" s="147">
        <v>0</v>
      </c>
      <c r="F37" s="147">
        <v>79546</v>
      </c>
      <c r="G37" s="147" t="s">
        <v>16</v>
      </c>
      <c r="H37" s="147">
        <f t="shared" si="1"/>
        <v>167546</v>
      </c>
      <c r="I37" s="147">
        <f>+D37</f>
        <v>88000</v>
      </c>
      <c r="J37" s="150">
        <v>0</v>
      </c>
      <c r="K37" s="150">
        <v>0</v>
      </c>
      <c r="L37" s="151">
        <f>+H37-I37</f>
        <v>79546</v>
      </c>
    </row>
    <row r="38" spans="1:12" s="94" customFormat="1" ht="30">
      <c r="A38" s="95">
        <v>31</v>
      </c>
      <c r="B38" s="90" t="s">
        <v>242</v>
      </c>
      <c r="C38" s="90" t="s">
        <v>537</v>
      </c>
      <c r="D38" s="147">
        <v>200000</v>
      </c>
      <c r="E38" s="147">
        <v>0</v>
      </c>
      <c r="F38" s="147">
        <v>0</v>
      </c>
      <c r="G38" s="147" t="s">
        <v>540</v>
      </c>
      <c r="H38" s="147">
        <f t="shared" si="1"/>
        <v>200000</v>
      </c>
      <c r="I38" s="147">
        <v>144282</v>
      </c>
      <c r="J38" s="147">
        <v>0</v>
      </c>
      <c r="K38" s="147">
        <f>+H38-I38</f>
        <v>55718</v>
      </c>
      <c r="L38" s="151">
        <v>0</v>
      </c>
    </row>
    <row r="39" spans="1:12" s="94" customFormat="1" ht="15.75" thickBot="1">
      <c r="A39" s="92">
        <v>33</v>
      </c>
      <c r="B39" s="93" t="s">
        <v>157</v>
      </c>
      <c r="C39" s="93" t="s">
        <v>158</v>
      </c>
      <c r="D39" s="146">
        <v>1548030</v>
      </c>
      <c r="E39" s="146">
        <v>0</v>
      </c>
      <c r="F39" s="146">
        <v>0</v>
      </c>
      <c r="G39" s="146">
        <v>0</v>
      </c>
      <c r="H39" s="146">
        <f>+D39</f>
        <v>1548030</v>
      </c>
      <c r="I39" s="146">
        <v>1548030</v>
      </c>
      <c r="J39" s="148">
        <v>0</v>
      </c>
      <c r="K39" s="148">
        <v>0</v>
      </c>
      <c r="L39" s="149">
        <v>0</v>
      </c>
    </row>
    <row r="40" spans="1:12" s="91" customFormat="1" ht="15.75" thickBot="1">
      <c r="A40" s="102"/>
      <c r="B40" s="103" t="s">
        <v>331</v>
      </c>
      <c r="C40" s="104"/>
      <c r="D40" s="105">
        <f>+SUM(D8:D39)</f>
        <v>21920724</v>
      </c>
      <c r="E40" s="105">
        <f t="shared" ref="E40:L40" si="3">+SUM(E8:E39)</f>
        <v>2758130</v>
      </c>
      <c r="F40" s="105">
        <f t="shared" si="3"/>
        <v>8226678.5599999996</v>
      </c>
      <c r="G40" s="105">
        <f t="shared" si="3"/>
        <v>1492565</v>
      </c>
      <c r="H40" s="105">
        <f t="shared" si="3"/>
        <v>34398097.560000002</v>
      </c>
      <c r="I40" s="105">
        <f t="shared" si="3"/>
        <v>14673328</v>
      </c>
      <c r="J40" s="105">
        <f t="shared" si="3"/>
        <v>0</v>
      </c>
      <c r="K40" s="105">
        <f t="shared" si="3"/>
        <v>11512533</v>
      </c>
      <c r="L40" s="105">
        <f t="shared" si="3"/>
        <v>8212236.5599999996</v>
      </c>
    </row>
  </sheetData>
  <sheetProtection password="CA19" sheet="1" objects="1" scenarios="1" selectLockedCells="1" selectUnlockedCells="1"/>
  <mergeCells count="4">
    <mergeCell ref="A5:L5"/>
    <mergeCell ref="A2:L2"/>
    <mergeCell ref="A3:L3"/>
    <mergeCell ref="A4:L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Financial Creditor</vt:lpstr>
      <vt:lpstr>Form CA - Final</vt:lpstr>
      <vt:lpstr>FORM B</vt:lpstr>
      <vt:lpstr>FORM D</vt:lpstr>
      <vt:lpstr>'Financial Creditor'!Print_Area</vt:lpstr>
      <vt:lpstr>'FORM B'!Print_Area</vt:lpstr>
      <vt:lpstr>'Form CA - Final'!Print_Area</vt:lpstr>
      <vt:lpstr>'FORM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</dc:creator>
  <cp:lastModifiedBy>comp3</cp:lastModifiedBy>
  <cp:lastPrinted>2020-02-05T07:46:16Z</cp:lastPrinted>
  <dcterms:created xsi:type="dcterms:W3CDTF">2019-09-30T05:24:19Z</dcterms:created>
  <dcterms:modified xsi:type="dcterms:W3CDTF">2020-08-29T09:14:22Z</dcterms:modified>
</cp:coreProperties>
</file>